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580" windowHeight="8460" activeTab="0"/>
  </bookViews>
  <sheets>
    <sheet name="NUEVOS VALORES OCT 15 TODO BILL" sheetId="1" r:id="rId1"/>
    <sheet name="Valores ene 12 ZE" sheetId="2" r:id="rId2"/>
    <sheet name="Hoja3" sheetId="3" r:id="rId3"/>
  </sheets>
  <definedNames>
    <definedName name="_xlnm.Print_Area" localSheetId="0">'NUEVOS VALORES OCT 15 TODO BILL'!$A$1:$I$44</definedName>
  </definedNames>
  <calcPr fullCalcOnLoad="1"/>
</workbook>
</file>

<file path=xl/sharedStrings.xml><?xml version="1.0" encoding="utf-8"?>
<sst xmlns="http://schemas.openxmlformats.org/spreadsheetml/2006/main" count="53" uniqueCount="25">
  <si>
    <t>M/Lotes</t>
  </si>
  <si>
    <t>m2</t>
  </si>
  <si>
    <t>Pago Inicial</t>
  </si>
  <si>
    <t>12 cuotas fijas</t>
  </si>
  <si>
    <t>18 cuotas fijas</t>
  </si>
  <si>
    <t>24 cuotas fijas</t>
  </si>
  <si>
    <t>Cuota final</t>
  </si>
  <si>
    <t>Precio cash</t>
  </si>
  <si>
    <t>Precio Nom. Fin. 12</t>
  </si>
  <si>
    <t>Precio Nom. Fin. 18</t>
  </si>
  <si>
    <t>Precio Nom. Fin. 24</t>
  </si>
  <si>
    <t>M 601</t>
  </si>
  <si>
    <t>M 602</t>
  </si>
  <si>
    <t>M 603</t>
  </si>
  <si>
    <t>M 604</t>
  </si>
  <si>
    <t>M 605</t>
  </si>
  <si>
    <t>M 606</t>
  </si>
  <si>
    <t>M 607</t>
  </si>
  <si>
    <t>M 608</t>
  </si>
  <si>
    <t xml:space="preserve"> M 609</t>
  </si>
  <si>
    <t xml:space="preserve"> $/m2</t>
  </si>
  <si>
    <t xml:space="preserve"> u$/m2</t>
  </si>
  <si>
    <t>CONTROLES MB</t>
  </si>
  <si>
    <t xml:space="preserve">NOTA: </t>
  </si>
  <si>
    <t>valores expresados en dólares billete.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</si>
</sst>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0.000"/>
    <numFmt numFmtId="166" formatCode="0.0000"/>
  </numFmts>
  <fonts count="57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b/>
      <sz val="11"/>
      <color indexed="12"/>
      <name val="Arial"/>
      <family val="2"/>
    </font>
    <font>
      <b/>
      <sz val="12"/>
      <color indexed="5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thin"/>
      <right style="thick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ck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thick"/>
      <top style="dashed"/>
      <bottom style="medium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0" xfId="0" applyFill="1" applyBorder="1" applyAlignment="1">
      <alignment horizontal="center"/>
    </xf>
    <xf numFmtId="1" fontId="0" fillId="34" borderId="20" xfId="0" applyNumberFormat="1" applyFill="1" applyBorder="1" applyAlignment="1">
      <alignment/>
    </xf>
    <xf numFmtId="1" fontId="0" fillId="34" borderId="21" xfId="0" applyNumberFormat="1" applyFill="1" applyBorder="1" applyAlignment="1">
      <alignment/>
    </xf>
    <xf numFmtId="0" fontId="0" fillId="34" borderId="22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 horizontal="center"/>
    </xf>
    <xf numFmtId="1" fontId="0" fillId="34" borderId="16" xfId="0" applyNumberFormat="1" applyFill="1" applyBorder="1" applyAlignment="1">
      <alignment/>
    </xf>
    <xf numFmtId="1" fontId="0" fillId="34" borderId="17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1" fontId="4" fillId="0" borderId="16" xfId="0" applyNumberFormat="1" applyFont="1" applyBorder="1" applyAlignment="1">
      <alignment/>
    </xf>
    <xf numFmtId="1" fontId="0" fillId="0" borderId="23" xfId="0" applyNumberFormat="1" applyBorder="1" applyAlignment="1">
      <alignment/>
    </xf>
    <xf numFmtId="0" fontId="6" fillId="0" borderId="0" xfId="0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1" fontId="0" fillId="34" borderId="16" xfId="0" applyNumberFormat="1" applyFill="1" applyBorder="1" applyAlignment="1">
      <alignment horizontal="right"/>
    </xf>
    <xf numFmtId="0" fontId="0" fillId="0" borderId="16" xfId="0" applyFill="1" applyBorder="1" applyAlignment="1">
      <alignment/>
    </xf>
    <xf numFmtId="1" fontId="0" fillId="0" borderId="0" xfId="0" applyNumberFormat="1" applyAlignment="1">
      <alignment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 horizontal="right"/>
    </xf>
    <xf numFmtId="0" fontId="0" fillId="0" borderId="17" xfId="0" applyBorder="1" applyAlignment="1">
      <alignment horizontal="right"/>
    </xf>
    <xf numFmtId="1" fontId="0" fillId="0" borderId="17" xfId="0" applyNumberFormat="1" applyBorder="1" applyAlignment="1">
      <alignment horizontal="right"/>
    </xf>
    <xf numFmtId="1" fontId="0" fillId="34" borderId="21" xfId="0" applyNumberFormat="1" applyFill="1" applyBorder="1" applyAlignment="1">
      <alignment horizontal="right"/>
    </xf>
    <xf numFmtId="1" fontId="0" fillId="0" borderId="21" xfId="0" applyNumberFormat="1" applyBorder="1" applyAlignment="1">
      <alignment horizontal="right"/>
    </xf>
    <xf numFmtId="1" fontId="0" fillId="34" borderId="17" xfId="0" applyNumberFormat="1" applyFill="1" applyBorder="1" applyAlignment="1">
      <alignment horizontal="right"/>
    </xf>
    <xf numFmtId="0" fontId="0" fillId="34" borderId="17" xfId="0" applyFill="1" applyBorder="1" applyAlignment="1">
      <alignment/>
    </xf>
    <xf numFmtId="0" fontId="0" fillId="0" borderId="24" xfId="0" applyBorder="1" applyAlignment="1">
      <alignment/>
    </xf>
    <xf numFmtId="1" fontId="0" fillId="0" borderId="25" xfId="0" applyNumberFormat="1" applyBorder="1" applyAlignment="1">
      <alignment/>
    </xf>
    <xf numFmtId="1" fontId="0" fillId="34" borderId="26" xfId="0" applyNumberFormat="1" applyFill="1" applyBorder="1" applyAlignment="1">
      <alignment/>
    </xf>
    <xf numFmtId="1" fontId="0" fillId="0" borderId="26" xfId="0" applyNumberFormat="1" applyBorder="1" applyAlignment="1">
      <alignment/>
    </xf>
    <xf numFmtId="1" fontId="0" fillId="34" borderId="25" xfId="0" applyNumberFormat="1" applyFill="1" applyBorder="1" applyAlignment="1">
      <alignment/>
    </xf>
    <xf numFmtId="1" fontId="0" fillId="0" borderId="27" xfId="0" applyNumberFormat="1" applyBorder="1" applyAlignment="1">
      <alignment/>
    </xf>
    <xf numFmtId="1" fontId="0" fillId="34" borderId="27" xfId="0" applyNumberFormat="1" applyFill="1" applyBorder="1" applyAlignment="1">
      <alignment/>
    </xf>
    <xf numFmtId="1" fontId="2" fillId="0" borderId="27" xfId="0" applyNumberFormat="1" applyFont="1" applyBorder="1" applyAlignment="1">
      <alignment/>
    </xf>
    <xf numFmtId="1" fontId="3" fillId="0" borderId="27" xfId="0" applyNumberFormat="1" applyFont="1" applyBorder="1" applyAlignment="1">
      <alignment/>
    </xf>
    <xf numFmtId="1" fontId="0" fillId="0" borderId="28" xfId="0" applyNumberForma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" fontId="0" fillId="34" borderId="31" xfId="0" applyNumberFormat="1" applyFill="1" applyBorder="1" applyAlignment="1">
      <alignment/>
    </xf>
    <xf numFmtId="0" fontId="0" fillId="0" borderId="32" xfId="0" applyBorder="1" applyAlignment="1">
      <alignment/>
    </xf>
    <xf numFmtId="1" fontId="0" fillId="0" borderId="33" xfId="0" applyNumberFormat="1" applyBorder="1" applyAlignment="1">
      <alignment horizontal="right"/>
    </xf>
    <xf numFmtId="0" fontId="0" fillId="0" borderId="33" xfId="0" applyBorder="1" applyAlignment="1">
      <alignment/>
    </xf>
    <xf numFmtId="1" fontId="0" fillId="0" borderId="34" xfId="0" applyNumberFormat="1" applyBorder="1" applyAlignment="1">
      <alignment/>
    </xf>
    <xf numFmtId="1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1" fontId="0" fillId="0" borderId="31" xfId="0" applyNumberFormat="1" applyBorder="1" applyAlignment="1">
      <alignment/>
    </xf>
    <xf numFmtId="1" fontId="0" fillId="0" borderId="33" xfId="0" applyNumberFormat="1" applyBorder="1" applyAlignment="1">
      <alignment/>
    </xf>
    <xf numFmtId="1" fontId="4" fillId="0" borderId="35" xfId="0" applyNumberFormat="1" applyFont="1" applyBorder="1" applyAlignment="1">
      <alignment/>
    </xf>
    <xf numFmtId="1" fontId="4" fillId="0" borderId="36" xfId="0" applyNumberFormat="1" applyFont="1" applyBorder="1" applyAlignment="1">
      <alignment/>
    </xf>
    <xf numFmtId="1" fontId="4" fillId="0" borderId="34" xfId="0" applyNumberFormat="1" applyFont="1" applyBorder="1" applyAlignment="1">
      <alignment/>
    </xf>
    <xf numFmtId="0" fontId="4" fillId="0" borderId="37" xfId="0" applyFont="1" applyBorder="1" applyAlignment="1">
      <alignment/>
    </xf>
    <xf numFmtId="1" fontId="0" fillId="34" borderId="38" xfId="0" applyNumberFormat="1" applyFill="1" applyBorder="1" applyAlignment="1">
      <alignment/>
    </xf>
    <xf numFmtId="1" fontId="0" fillId="34" borderId="39" xfId="0" applyNumberFormat="1" applyFill="1" applyBorder="1" applyAlignment="1">
      <alignment/>
    </xf>
    <xf numFmtId="1" fontId="0" fillId="34" borderId="40" xfId="0" applyNumberFormat="1" applyFill="1" applyBorder="1" applyAlignment="1">
      <alignment/>
    </xf>
    <xf numFmtId="1" fontId="0" fillId="34" borderId="41" xfId="0" applyNumberFormat="1" applyFill="1" applyBorder="1" applyAlignment="1">
      <alignment/>
    </xf>
    <xf numFmtId="0" fontId="0" fillId="34" borderId="42" xfId="0" applyFill="1" applyBorder="1" applyAlignment="1">
      <alignment horizontal="center"/>
    </xf>
    <xf numFmtId="1" fontId="0" fillId="0" borderId="43" xfId="0" applyNumberFormat="1" applyBorder="1" applyAlignment="1">
      <alignment/>
    </xf>
    <xf numFmtId="1" fontId="0" fillId="0" borderId="44" xfId="0" applyNumberFormat="1" applyBorder="1" applyAlignment="1">
      <alignment/>
    </xf>
    <xf numFmtId="1" fontId="0" fillId="0" borderId="45" xfId="0" applyNumberFormat="1" applyBorder="1" applyAlignment="1">
      <alignment/>
    </xf>
    <xf numFmtId="1" fontId="0" fillId="0" borderId="32" xfId="0" applyNumberFormat="1" applyBorder="1" applyAlignment="1">
      <alignment/>
    </xf>
    <xf numFmtId="1" fontId="2" fillId="0" borderId="31" xfId="0" applyNumberFormat="1" applyFont="1" applyBorder="1" applyAlignment="1">
      <alignment/>
    </xf>
    <xf numFmtId="1" fontId="0" fillId="0" borderId="32" xfId="0" applyNumberFormat="1" applyBorder="1" applyAlignment="1">
      <alignment horizontal="right"/>
    </xf>
    <xf numFmtId="0" fontId="1" fillId="0" borderId="31" xfId="0" applyFont="1" applyBorder="1" applyAlignment="1">
      <alignment vertical="center" wrapText="1"/>
    </xf>
    <xf numFmtId="2" fontId="0" fillId="34" borderId="16" xfId="0" applyNumberFormat="1" applyFill="1" applyBorder="1" applyAlignment="1">
      <alignment/>
    </xf>
    <xf numFmtId="4" fontId="5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35" borderId="16" xfId="0" applyNumberFormat="1" applyFill="1" applyBorder="1" applyAlignment="1">
      <alignment/>
    </xf>
    <xf numFmtId="4" fontId="7" fillId="34" borderId="20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0" borderId="46" xfId="0" applyBorder="1" applyAlignment="1">
      <alignment/>
    </xf>
    <xf numFmtId="4" fontId="0" fillId="0" borderId="47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0" fillId="35" borderId="47" xfId="0" applyNumberFormat="1" applyFill="1" applyBorder="1" applyAlignment="1">
      <alignment/>
    </xf>
    <xf numFmtId="4" fontId="7" fillId="0" borderId="47" xfId="0" applyNumberFormat="1" applyFont="1" applyFill="1" applyBorder="1" applyAlignment="1">
      <alignment/>
    </xf>
    <xf numFmtId="4" fontId="7" fillId="0" borderId="20" xfId="0" applyNumberFormat="1" applyFont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48" xfId="0" applyFill="1" applyBorder="1" applyAlignment="1">
      <alignment/>
    </xf>
    <xf numFmtId="4" fontId="0" fillId="35" borderId="23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34" borderId="46" xfId="0" applyFill="1" applyBorder="1" applyAlignment="1">
      <alignment/>
    </xf>
    <xf numFmtId="4" fontId="0" fillId="35" borderId="2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" fontId="7" fillId="34" borderId="16" xfId="0" applyNumberFormat="1" applyFont="1" applyFill="1" applyBorder="1" applyAlignment="1">
      <alignment/>
    </xf>
    <xf numFmtId="4" fontId="0" fillId="35" borderId="16" xfId="0" applyNumberFormat="1" applyFont="1" applyFill="1" applyBorder="1" applyAlignment="1">
      <alignment/>
    </xf>
    <xf numFmtId="4" fontId="0" fillId="35" borderId="47" xfId="0" applyNumberFormat="1" applyFont="1" applyFill="1" applyBorder="1" applyAlignment="1">
      <alignment/>
    </xf>
    <xf numFmtId="4" fontId="0" fillId="35" borderId="20" xfId="0" applyNumberFormat="1" applyFont="1" applyFill="1" applyBorder="1" applyAlignment="1">
      <alignment/>
    </xf>
    <xf numFmtId="4" fontId="7" fillId="0" borderId="23" xfId="0" applyNumberFormat="1" applyFont="1" applyBorder="1" applyAlignment="1">
      <alignment/>
    </xf>
    <xf numFmtId="0" fontId="4" fillId="0" borderId="15" xfId="0" applyFont="1" applyBorder="1" applyAlignment="1">
      <alignment/>
    </xf>
    <xf numFmtId="4" fontId="4" fillId="35" borderId="16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6" xfId="0" applyFill="1" applyBorder="1" applyAlignment="1">
      <alignment horizontal="center"/>
    </xf>
    <xf numFmtId="1" fontId="0" fillId="36" borderId="16" xfId="0" applyNumberFormat="1" applyFill="1" applyBorder="1" applyAlignment="1">
      <alignment/>
    </xf>
    <xf numFmtId="0" fontId="0" fillId="36" borderId="17" xfId="0" applyFill="1" applyBorder="1" applyAlignment="1">
      <alignment/>
    </xf>
    <xf numFmtId="1" fontId="0" fillId="36" borderId="27" xfId="0" applyNumberFormat="1" applyFill="1" applyBorder="1" applyAlignment="1">
      <alignment/>
    </xf>
    <xf numFmtId="1" fontId="0" fillId="36" borderId="25" xfId="0" applyNumberFormat="1" applyFill="1" applyBorder="1" applyAlignment="1">
      <alignment/>
    </xf>
    <xf numFmtId="1" fontId="0" fillId="36" borderId="17" xfId="0" applyNumberFormat="1" applyFill="1" applyBorder="1" applyAlignment="1">
      <alignment/>
    </xf>
    <xf numFmtId="0" fontId="0" fillId="36" borderId="18" xfId="0" applyFill="1" applyBorder="1" applyAlignment="1">
      <alignment horizontal="center"/>
    </xf>
    <xf numFmtId="4" fontId="7" fillId="36" borderId="16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9" xfId="0" applyFont="1" applyBorder="1" applyAlignment="1">
      <alignment/>
    </xf>
    <xf numFmtId="0" fontId="0" fillId="0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0" fillId="33" borderId="50" xfId="0" applyFont="1" applyFill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Fill="1" applyBorder="1" applyAlignment="1">
      <alignment/>
    </xf>
    <xf numFmtId="0" fontId="0" fillId="33" borderId="54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6" xfId="0" applyFont="1" applyFill="1" applyBorder="1" applyAlignment="1">
      <alignment horizontal="center"/>
    </xf>
    <xf numFmtId="3" fontId="7" fillId="0" borderId="56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7" fillId="0" borderId="56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8" xfId="0" applyFont="1" applyFill="1" applyBorder="1" applyAlignment="1">
      <alignment horizontal="center"/>
    </xf>
    <xf numFmtId="3" fontId="7" fillId="0" borderId="58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3" fontId="7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/>
    </xf>
    <xf numFmtId="3" fontId="0" fillId="0" borderId="6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0" fillId="0" borderId="62" xfId="0" applyNumberFormat="1" applyFont="1" applyFill="1" applyBorder="1" applyAlignment="1">
      <alignment/>
    </xf>
    <xf numFmtId="0" fontId="0" fillId="0" borderId="53" xfId="0" applyFont="1" applyFill="1" applyBorder="1" applyAlignment="1">
      <alignment horizontal="center"/>
    </xf>
    <xf numFmtId="3" fontId="7" fillId="0" borderId="53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3" fontId="7" fillId="0" borderId="53" xfId="0" applyNumberFormat="1" applyFont="1" applyFill="1" applyBorder="1" applyAlignment="1">
      <alignment horizontal="right"/>
    </xf>
    <xf numFmtId="3" fontId="0" fillId="0" borderId="63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3" fontId="0" fillId="0" borderId="65" xfId="0" applyNumberFormat="1" applyFont="1" applyFill="1" applyBorder="1" applyAlignment="1">
      <alignment/>
    </xf>
    <xf numFmtId="0" fontId="0" fillId="0" borderId="50" xfId="0" applyFont="1" applyFill="1" applyBorder="1" applyAlignment="1">
      <alignment/>
    </xf>
    <xf numFmtId="3" fontId="7" fillId="0" borderId="66" xfId="0" applyNumberFormat="1" applyFont="1" applyFill="1" applyBorder="1" applyAlignment="1">
      <alignment horizontal="right"/>
    </xf>
    <xf numFmtId="0" fontId="0" fillId="0" borderId="67" xfId="0" applyFont="1" applyFill="1" applyBorder="1" applyAlignment="1">
      <alignment/>
    </xf>
    <xf numFmtId="0" fontId="0" fillId="0" borderId="67" xfId="0" applyFont="1" applyFill="1" applyBorder="1" applyAlignment="1">
      <alignment horizontal="center"/>
    </xf>
    <xf numFmtId="3" fontId="7" fillId="0" borderId="67" xfId="0" applyNumberFormat="1" applyFont="1" applyFill="1" applyBorder="1" applyAlignment="1">
      <alignment/>
    </xf>
    <xf numFmtId="3" fontId="0" fillId="0" borderId="67" xfId="0" applyNumberFormat="1" applyFont="1" applyFill="1" applyBorder="1" applyAlignment="1">
      <alignment/>
    </xf>
    <xf numFmtId="3" fontId="7" fillId="0" borderId="67" xfId="0" applyNumberFormat="1" applyFont="1" applyFill="1" applyBorder="1" applyAlignment="1">
      <alignment horizontal="right"/>
    </xf>
    <xf numFmtId="3" fontId="0" fillId="0" borderId="68" xfId="0" applyNumberFormat="1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0" fillId="0" borderId="69" xfId="0" applyFont="1" applyFill="1" applyBorder="1" applyAlignment="1">
      <alignment horizontal="center"/>
    </xf>
    <xf numFmtId="3" fontId="7" fillId="0" borderId="69" xfId="0" applyNumberFormat="1" applyFont="1" applyFill="1" applyBorder="1" applyAlignment="1">
      <alignment/>
    </xf>
    <xf numFmtId="3" fontId="0" fillId="0" borderId="69" xfId="0" applyNumberFormat="1" applyFont="1" applyFill="1" applyBorder="1" applyAlignment="1">
      <alignment/>
    </xf>
    <xf numFmtId="3" fontId="7" fillId="0" borderId="69" xfId="0" applyNumberFormat="1" applyFont="1" applyFill="1" applyBorder="1" applyAlignment="1">
      <alignment horizontal="right"/>
    </xf>
    <xf numFmtId="3" fontId="0" fillId="0" borderId="7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right"/>
    </xf>
    <xf numFmtId="4" fontId="52" fillId="0" borderId="0" xfId="0" applyNumberFormat="1" applyFont="1" applyFill="1" applyBorder="1" applyAlignment="1">
      <alignment/>
    </xf>
    <xf numFmtId="4" fontId="5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Border="1" applyAlignment="1">
      <alignment/>
    </xf>
    <xf numFmtId="2" fontId="54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2" fontId="0" fillId="0" borderId="58" xfId="0" applyNumberFormat="1" applyFont="1" applyFill="1" applyBorder="1" applyAlignment="1">
      <alignment/>
    </xf>
    <xf numFmtId="0" fontId="0" fillId="33" borderId="71" xfId="0" applyFont="1" applyFill="1" applyBorder="1" applyAlignment="1">
      <alignment/>
    </xf>
    <xf numFmtId="0" fontId="0" fillId="0" borderId="72" xfId="0" applyFont="1" applyFill="1" applyBorder="1" applyAlignment="1">
      <alignment/>
    </xf>
    <xf numFmtId="0" fontId="0" fillId="0" borderId="72" xfId="0" applyFont="1" applyFill="1" applyBorder="1" applyAlignment="1">
      <alignment horizontal="center"/>
    </xf>
    <xf numFmtId="3" fontId="7" fillId="0" borderId="72" xfId="0" applyNumberFormat="1" applyFont="1" applyFill="1" applyBorder="1" applyAlignment="1">
      <alignment/>
    </xf>
    <xf numFmtId="3" fontId="0" fillId="0" borderId="72" xfId="0" applyNumberFormat="1" applyFont="1" applyFill="1" applyBorder="1" applyAlignment="1">
      <alignment/>
    </xf>
    <xf numFmtId="3" fontId="7" fillId="0" borderId="72" xfId="0" applyNumberFormat="1" applyFont="1" applyFill="1" applyBorder="1" applyAlignment="1">
      <alignment horizontal="right"/>
    </xf>
    <xf numFmtId="3" fontId="0" fillId="0" borderId="73" xfId="0" applyNumberFormat="1" applyFont="1" applyFill="1" applyBorder="1" applyAlignment="1">
      <alignment/>
    </xf>
    <xf numFmtId="3" fontId="0" fillId="0" borderId="74" xfId="0" applyNumberFormat="1" applyFont="1" applyFill="1" applyBorder="1" applyAlignment="1">
      <alignment/>
    </xf>
    <xf numFmtId="3" fontId="0" fillId="0" borderId="75" xfId="0" applyNumberFormat="1" applyFont="1" applyFill="1" applyBorder="1" applyAlignment="1">
      <alignment/>
    </xf>
    <xf numFmtId="0" fontId="0" fillId="0" borderId="76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right"/>
    </xf>
    <xf numFmtId="4" fontId="51" fillId="0" borderId="0" xfId="0" applyNumberFormat="1" applyFont="1" applyFill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right"/>
    </xf>
    <xf numFmtId="0" fontId="51" fillId="0" borderId="45" xfId="0" applyFont="1" applyBorder="1" applyAlignment="1">
      <alignment/>
    </xf>
    <xf numFmtId="0" fontId="0" fillId="16" borderId="77" xfId="0" applyFont="1" applyFill="1" applyBorder="1" applyAlignment="1">
      <alignment horizontal="center" vertical="center"/>
    </xf>
    <xf numFmtId="0" fontId="0" fillId="16" borderId="39" xfId="0" applyFont="1" applyFill="1" applyBorder="1" applyAlignment="1">
      <alignment horizontal="center" vertical="center"/>
    </xf>
    <xf numFmtId="0" fontId="7" fillId="16" borderId="39" xfId="0" applyFont="1" applyFill="1" applyBorder="1" applyAlignment="1">
      <alignment horizontal="center" vertical="center" wrapText="1"/>
    </xf>
    <xf numFmtId="0" fontId="1" fillId="16" borderId="39" xfId="0" applyFont="1" applyFill="1" applyBorder="1" applyAlignment="1">
      <alignment horizontal="center" vertical="center" wrapText="1"/>
    </xf>
    <xf numFmtId="0" fontId="8" fillId="16" borderId="39" xfId="0" applyFont="1" applyFill="1" applyBorder="1" applyAlignment="1">
      <alignment horizontal="center" vertical="center" wrapText="1"/>
    </xf>
    <xf numFmtId="0" fontId="1" fillId="16" borderId="42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left"/>
    </xf>
    <xf numFmtId="0" fontId="51" fillId="0" borderId="78" xfId="0" applyFont="1" applyFill="1" applyBorder="1" applyAlignment="1">
      <alignment horizontal="left"/>
    </xf>
    <xf numFmtId="0" fontId="1" fillId="0" borderId="7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6" sqref="F6"/>
    </sheetView>
  </sheetViews>
  <sheetFormatPr defaultColWidth="11.421875" defaultRowHeight="12.75"/>
  <cols>
    <col min="1" max="1" width="7.7109375" style="140" bestFit="1" customWidth="1"/>
    <col min="2" max="3" width="8.7109375" style="199" customWidth="1"/>
    <col min="4" max="4" width="8.7109375" style="200" customWidth="1"/>
    <col min="5" max="6" width="8.7109375" style="199" customWidth="1"/>
    <col min="7" max="7" width="8.7109375" style="201" customWidth="1"/>
    <col min="8" max="9" width="8.7109375" style="199" customWidth="1"/>
    <col min="10" max="10" width="11.7109375" style="0" bestFit="1" customWidth="1"/>
  </cols>
  <sheetData>
    <row r="1" spans="1:11" ht="34.5" thickBot="1">
      <c r="A1" s="223" t="s">
        <v>0</v>
      </c>
      <c r="B1" s="224" t="s">
        <v>1</v>
      </c>
      <c r="C1" s="224" t="s">
        <v>21</v>
      </c>
      <c r="D1" s="225" t="s">
        <v>2</v>
      </c>
      <c r="E1" s="226" t="s">
        <v>3</v>
      </c>
      <c r="F1" s="226" t="s">
        <v>4</v>
      </c>
      <c r="G1" s="227" t="s">
        <v>7</v>
      </c>
      <c r="H1" s="226" t="s">
        <v>8</v>
      </c>
      <c r="I1" s="228" t="s">
        <v>9</v>
      </c>
      <c r="J1" s="229" t="s">
        <v>22</v>
      </c>
      <c r="K1" s="229"/>
    </row>
    <row r="2" spans="1:13" ht="12.75">
      <c r="A2" s="203" t="s">
        <v>11</v>
      </c>
      <c r="B2" s="204"/>
      <c r="C2" s="205"/>
      <c r="D2" s="206"/>
      <c r="E2" s="207"/>
      <c r="F2" s="207"/>
      <c r="G2" s="208"/>
      <c r="H2" s="209"/>
      <c r="I2" s="210"/>
      <c r="J2" s="135"/>
      <c r="K2" s="135"/>
      <c r="L2" s="135"/>
      <c r="M2" s="135"/>
    </row>
    <row r="3" spans="1:13" ht="12.75">
      <c r="A3" s="145">
        <v>3</v>
      </c>
      <c r="B3" s="151">
        <v>1656.99</v>
      </c>
      <c r="C3" s="152">
        <v>70</v>
      </c>
      <c r="D3" s="153">
        <f>+G3*0.4</f>
        <v>46395.72</v>
      </c>
      <c r="E3" s="154">
        <f>(+G3-D3)*1.08/12</f>
        <v>6263.422200000001</v>
      </c>
      <c r="F3" s="154">
        <f>(+G3-D3)*1.12/18</f>
        <v>4330.2672</v>
      </c>
      <c r="G3" s="155">
        <f>+C3*B3</f>
        <v>115989.3</v>
      </c>
      <c r="H3" s="156">
        <f>+D3+E3*12</f>
        <v>121556.78640000001</v>
      </c>
      <c r="I3" s="176">
        <f>+F3*18+D3</f>
        <v>124340.52960000001</v>
      </c>
      <c r="J3" s="135"/>
      <c r="K3" s="135"/>
      <c r="L3" s="135"/>
      <c r="M3" s="134"/>
    </row>
    <row r="4" spans="1:13" ht="13.5" thickBot="1">
      <c r="A4" s="146">
        <v>4</v>
      </c>
      <c r="B4" s="202">
        <v>1440.2</v>
      </c>
      <c r="C4" s="159">
        <v>70</v>
      </c>
      <c r="D4" s="160">
        <f>+G4*0.4</f>
        <v>40325.600000000006</v>
      </c>
      <c r="E4" s="161">
        <f>(+G4-D4)*1.08/12</f>
        <v>5443.956</v>
      </c>
      <c r="F4" s="161">
        <f>(+G4-D4)*1.12/18</f>
        <v>3763.7226666666666</v>
      </c>
      <c r="G4" s="162">
        <f>+C4*B4</f>
        <v>100814</v>
      </c>
      <c r="H4" s="163">
        <f>+D4+E4*12</f>
        <v>105653.07200000001</v>
      </c>
      <c r="I4" s="164">
        <f>+F4*18+D4</f>
        <v>108072.60800000001</v>
      </c>
      <c r="J4" s="135"/>
      <c r="K4" s="135"/>
      <c r="L4" s="135"/>
      <c r="M4" s="134"/>
    </row>
    <row r="5" spans="1:13" ht="13.5" thickBot="1">
      <c r="A5" s="141"/>
      <c r="B5" s="142"/>
      <c r="C5" s="165"/>
      <c r="D5" s="166"/>
      <c r="E5" s="167"/>
      <c r="F5" s="167"/>
      <c r="G5" s="168"/>
      <c r="H5" s="169"/>
      <c r="I5" s="211"/>
      <c r="J5" s="135"/>
      <c r="K5" s="135"/>
      <c r="L5" s="135"/>
      <c r="M5" s="134"/>
    </row>
    <row r="6" spans="1:13" ht="12.75">
      <c r="A6" s="144" t="s">
        <v>12</v>
      </c>
      <c r="B6" s="147"/>
      <c r="C6" s="170"/>
      <c r="D6" s="171"/>
      <c r="E6" s="172"/>
      <c r="F6" s="172"/>
      <c r="G6" s="173"/>
      <c r="H6" s="174"/>
      <c r="I6" s="175"/>
      <c r="J6" s="135"/>
      <c r="K6" s="135"/>
      <c r="L6" s="135"/>
      <c r="M6" s="134"/>
    </row>
    <row r="7" spans="1:13" ht="12.75">
      <c r="A7" s="145">
        <v>1</v>
      </c>
      <c r="B7" s="151">
        <v>1543.26</v>
      </c>
      <c r="C7" s="152">
        <v>70</v>
      </c>
      <c r="D7" s="153">
        <f>0.4*G7</f>
        <v>43211.28</v>
      </c>
      <c r="E7" s="154">
        <f>(+G7-D7)*1.08/12</f>
        <v>5833.5228</v>
      </c>
      <c r="F7" s="154">
        <f>(+G7-D7)*1.12/18</f>
        <v>4033.0528</v>
      </c>
      <c r="G7" s="155">
        <f>+C7*B7</f>
        <v>108028.2</v>
      </c>
      <c r="H7" s="156">
        <f>+D7+E7*12</f>
        <v>113213.5536</v>
      </c>
      <c r="I7" s="176">
        <f>+F7*18+D7</f>
        <v>115806.2304</v>
      </c>
      <c r="J7" s="135"/>
      <c r="K7" s="135"/>
      <c r="L7" s="135"/>
      <c r="M7" s="134"/>
    </row>
    <row r="8" spans="1:13" ht="13.5" thickBot="1">
      <c r="A8" s="146">
        <v>5</v>
      </c>
      <c r="B8" s="158">
        <v>1577.28</v>
      </c>
      <c r="C8" s="159">
        <v>70</v>
      </c>
      <c r="D8" s="160">
        <f>0.4*G8</f>
        <v>44163.84</v>
      </c>
      <c r="E8" s="161">
        <f>(+G8-D8)*1.08/12</f>
        <v>5962.118399999999</v>
      </c>
      <c r="F8" s="161">
        <f>(+G8-D8)*1.12/18</f>
        <v>4121.9583999999995</v>
      </c>
      <c r="G8" s="162">
        <f>+C8*B8</f>
        <v>110409.59999999999</v>
      </c>
      <c r="H8" s="163">
        <f>+D8+E8*12</f>
        <v>115709.26079999999</v>
      </c>
      <c r="I8" s="164">
        <f>+F8*18+D8</f>
        <v>118359.0912</v>
      </c>
      <c r="J8" s="135"/>
      <c r="K8" s="135"/>
      <c r="L8" s="135"/>
      <c r="M8" s="134"/>
    </row>
    <row r="9" spans="1:13" ht="13.5" thickBot="1">
      <c r="A9" s="141"/>
      <c r="B9" s="142"/>
      <c r="C9" s="165"/>
      <c r="D9" s="166"/>
      <c r="E9" s="167"/>
      <c r="F9" s="167"/>
      <c r="G9" s="168"/>
      <c r="H9" s="169"/>
      <c r="I9" s="211"/>
      <c r="J9" s="135"/>
      <c r="K9" s="135"/>
      <c r="L9" s="135"/>
      <c r="M9" s="134"/>
    </row>
    <row r="10" spans="1:13" ht="12.75">
      <c r="A10" s="144" t="s">
        <v>13</v>
      </c>
      <c r="B10" s="147"/>
      <c r="C10" s="170"/>
      <c r="D10" s="171"/>
      <c r="E10" s="172"/>
      <c r="F10" s="172"/>
      <c r="G10" s="173"/>
      <c r="H10" s="174"/>
      <c r="I10" s="175"/>
      <c r="J10" s="135"/>
      <c r="K10" s="135"/>
      <c r="L10" s="135"/>
      <c r="M10" s="134"/>
    </row>
    <row r="11" spans="1:13" ht="12.75">
      <c r="A11" s="149">
        <v>2</v>
      </c>
      <c r="B11" s="151">
        <v>1890.65</v>
      </c>
      <c r="C11" s="152">
        <v>70</v>
      </c>
      <c r="D11" s="153">
        <f>0.4*G11</f>
        <v>52938.200000000004</v>
      </c>
      <c r="E11" s="154">
        <f aca="true" t="shared" si="0" ref="E11:E18">(+G11-D11)*1.08/12</f>
        <v>7146.656999999999</v>
      </c>
      <c r="F11" s="154">
        <f aca="true" t="shared" si="1" ref="F11:F18">(+G11-D11)*1.12/18</f>
        <v>4940.898666666666</v>
      </c>
      <c r="G11" s="155">
        <f aca="true" t="shared" si="2" ref="G11:G18">+C11*B11</f>
        <v>132345.5</v>
      </c>
      <c r="H11" s="156">
        <f aca="true" t="shared" si="3" ref="H11:H18">+D11+E11*12</f>
        <v>138698.084</v>
      </c>
      <c r="I11" s="176">
        <f aca="true" t="shared" si="4" ref="I11:I18">+F11*18+D11</f>
        <v>141874.376</v>
      </c>
      <c r="J11" s="135"/>
      <c r="K11" s="135"/>
      <c r="L11" s="135"/>
      <c r="M11" s="134"/>
    </row>
    <row r="12" spans="1:13" ht="12.75">
      <c r="A12" s="149">
        <v>4</v>
      </c>
      <c r="B12" s="151">
        <v>1493.09</v>
      </c>
      <c r="C12" s="152">
        <v>70</v>
      </c>
      <c r="D12" s="153">
        <f aca="true" t="shared" si="5" ref="D12:D18">0.4*G12</f>
        <v>41806.52</v>
      </c>
      <c r="E12" s="154">
        <f t="shared" si="0"/>
        <v>5643.8802</v>
      </c>
      <c r="F12" s="154">
        <f t="shared" si="1"/>
        <v>3901.941866666666</v>
      </c>
      <c r="G12" s="155">
        <f t="shared" si="2"/>
        <v>104516.29999999999</v>
      </c>
      <c r="H12" s="156">
        <f t="shared" si="3"/>
        <v>109533.08239999998</v>
      </c>
      <c r="I12" s="176">
        <f t="shared" si="4"/>
        <v>112041.4736</v>
      </c>
      <c r="J12" s="135"/>
      <c r="K12" s="135"/>
      <c r="L12" s="135"/>
      <c r="M12" s="134"/>
    </row>
    <row r="13" spans="1:13" ht="12.75">
      <c r="A13" s="149">
        <v>6</v>
      </c>
      <c r="B13" s="151">
        <v>1373.05</v>
      </c>
      <c r="C13" s="152">
        <v>70</v>
      </c>
      <c r="D13" s="153">
        <f t="shared" si="5"/>
        <v>38445.4</v>
      </c>
      <c r="E13" s="154">
        <f t="shared" si="0"/>
        <v>5190.129</v>
      </c>
      <c r="F13" s="154">
        <f t="shared" si="1"/>
        <v>3588.2373333333335</v>
      </c>
      <c r="G13" s="155">
        <f t="shared" si="2"/>
        <v>96113.5</v>
      </c>
      <c r="H13" s="156">
        <f t="shared" si="3"/>
        <v>100726.948</v>
      </c>
      <c r="I13" s="176">
        <f t="shared" si="4"/>
        <v>103033.672</v>
      </c>
      <c r="J13" s="135"/>
      <c r="K13" s="135"/>
      <c r="L13" s="135"/>
      <c r="M13" s="134"/>
    </row>
    <row r="14" spans="1:13" ht="12.75">
      <c r="A14" s="149">
        <v>10</v>
      </c>
      <c r="B14" s="151">
        <v>2052.25</v>
      </c>
      <c r="C14" s="152">
        <v>70</v>
      </c>
      <c r="D14" s="153">
        <f t="shared" si="5"/>
        <v>57463</v>
      </c>
      <c r="E14" s="154">
        <f t="shared" si="0"/>
        <v>7757.505000000001</v>
      </c>
      <c r="F14" s="154">
        <f t="shared" si="1"/>
        <v>5363.213333333334</v>
      </c>
      <c r="G14" s="155">
        <f t="shared" si="2"/>
        <v>143657.5</v>
      </c>
      <c r="H14" s="156">
        <f t="shared" si="3"/>
        <v>150553.06</v>
      </c>
      <c r="I14" s="176">
        <f t="shared" si="4"/>
        <v>154000.84000000003</v>
      </c>
      <c r="J14" s="135"/>
      <c r="K14" s="135"/>
      <c r="L14" s="135"/>
      <c r="M14" s="134"/>
    </row>
    <row r="15" spans="1:13" ht="12.75">
      <c r="A15" s="149">
        <v>11</v>
      </c>
      <c r="B15" s="151">
        <v>2183</v>
      </c>
      <c r="C15" s="152">
        <v>70</v>
      </c>
      <c r="D15" s="153">
        <f t="shared" si="5"/>
        <v>61124</v>
      </c>
      <c r="E15" s="154">
        <f t="shared" si="0"/>
        <v>8251.74</v>
      </c>
      <c r="F15" s="154">
        <f t="shared" si="1"/>
        <v>5704.906666666667</v>
      </c>
      <c r="G15" s="155">
        <f t="shared" si="2"/>
        <v>152810</v>
      </c>
      <c r="H15" s="156">
        <f t="shared" si="3"/>
        <v>160144.88</v>
      </c>
      <c r="I15" s="176">
        <f t="shared" si="4"/>
        <v>163812.32</v>
      </c>
      <c r="J15" s="135"/>
      <c r="K15" s="135"/>
      <c r="L15" s="135"/>
      <c r="M15" s="134"/>
    </row>
    <row r="16" spans="1:13" ht="12.75">
      <c r="A16" s="149">
        <v>12</v>
      </c>
      <c r="B16" s="151">
        <v>1756.22</v>
      </c>
      <c r="C16" s="152">
        <v>70</v>
      </c>
      <c r="D16" s="153">
        <f t="shared" si="5"/>
        <v>49174.16</v>
      </c>
      <c r="E16" s="154">
        <f t="shared" si="0"/>
        <v>6638.511600000001</v>
      </c>
      <c r="F16" s="154">
        <f t="shared" si="1"/>
        <v>4589.588266666668</v>
      </c>
      <c r="G16" s="155">
        <f t="shared" si="2"/>
        <v>122935.40000000001</v>
      </c>
      <c r="H16" s="156">
        <f t="shared" si="3"/>
        <v>128836.29920000001</v>
      </c>
      <c r="I16" s="176">
        <f t="shared" si="4"/>
        <v>131786.7488</v>
      </c>
      <c r="J16" s="135"/>
      <c r="K16" s="135"/>
      <c r="L16" s="135"/>
      <c r="M16" s="133"/>
    </row>
    <row r="17" spans="1:13" ht="12.75">
      <c r="A17" s="149">
        <v>18</v>
      </c>
      <c r="B17" s="151">
        <v>1632.21</v>
      </c>
      <c r="C17" s="152">
        <v>70</v>
      </c>
      <c r="D17" s="153">
        <f t="shared" si="5"/>
        <v>45701.880000000005</v>
      </c>
      <c r="E17" s="154">
        <f t="shared" si="0"/>
        <v>6169.7537999999995</v>
      </c>
      <c r="F17" s="154">
        <f t="shared" si="1"/>
        <v>4265.5088</v>
      </c>
      <c r="G17" s="155">
        <f t="shared" si="2"/>
        <v>114254.7</v>
      </c>
      <c r="H17" s="156">
        <f t="shared" si="3"/>
        <v>119738.9256</v>
      </c>
      <c r="I17" s="176">
        <f t="shared" si="4"/>
        <v>122481.03839999999</v>
      </c>
      <c r="J17" s="135"/>
      <c r="K17" s="135"/>
      <c r="L17" s="135"/>
      <c r="M17" s="133"/>
    </row>
    <row r="18" spans="1:13" ht="13.5" thickBot="1">
      <c r="A18" s="157">
        <v>19</v>
      </c>
      <c r="B18" s="158">
        <v>1665.3</v>
      </c>
      <c r="C18" s="159">
        <v>70</v>
      </c>
      <c r="D18" s="160">
        <f t="shared" si="5"/>
        <v>46628.4</v>
      </c>
      <c r="E18" s="161">
        <f t="shared" si="0"/>
        <v>6294.834000000002</v>
      </c>
      <c r="F18" s="161">
        <f t="shared" si="1"/>
        <v>4351.984</v>
      </c>
      <c r="G18" s="162">
        <f t="shared" si="2"/>
        <v>116571</v>
      </c>
      <c r="H18" s="163">
        <f t="shared" si="3"/>
        <v>122166.40800000002</v>
      </c>
      <c r="I18" s="164">
        <f t="shared" si="4"/>
        <v>124964.112</v>
      </c>
      <c r="J18" s="135"/>
      <c r="K18" s="135"/>
      <c r="L18" s="135"/>
      <c r="M18" s="134"/>
    </row>
    <row r="19" spans="1:13" ht="13.5" thickBot="1">
      <c r="A19" s="141"/>
      <c r="B19" s="142"/>
      <c r="C19" s="165"/>
      <c r="D19" s="166"/>
      <c r="E19" s="167"/>
      <c r="F19" s="167"/>
      <c r="G19" s="168"/>
      <c r="H19" s="169"/>
      <c r="I19" s="211"/>
      <c r="J19" s="135"/>
      <c r="K19" s="135"/>
      <c r="L19" s="135"/>
      <c r="M19" s="134"/>
    </row>
    <row r="20" spans="1:13" ht="12.75">
      <c r="A20" s="144" t="s">
        <v>14</v>
      </c>
      <c r="B20" s="147"/>
      <c r="C20" s="170"/>
      <c r="D20" s="171"/>
      <c r="E20" s="172"/>
      <c r="F20" s="172"/>
      <c r="G20" s="173"/>
      <c r="H20" s="174"/>
      <c r="I20" s="175"/>
      <c r="J20" s="135"/>
      <c r="K20" s="135"/>
      <c r="L20" s="135"/>
      <c r="M20" s="134"/>
    </row>
    <row r="21" spans="1:13" ht="12.75">
      <c r="A21" s="145">
        <v>3</v>
      </c>
      <c r="B21" s="151">
        <v>1781.32</v>
      </c>
      <c r="C21" s="152">
        <v>70</v>
      </c>
      <c r="D21" s="153">
        <f>0.4*G21</f>
        <v>49876.96</v>
      </c>
      <c r="E21" s="154">
        <f>(+G21-D21)*1.08/12</f>
        <v>6733.389600000001</v>
      </c>
      <c r="F21" s="154">
        <f>(+G21-D21)*1.12/18</f>
        <v>4655.1829333333335</v>
      </c>
      <c r="G21" s="155">
        <f>+C21*B21</f>
        <v>124692.4</v>
      </c>
      <c r="H21" s="156">
        <f>+D21+E21*12</f>
        <v>130677.63520000002</v>
      </c>
      <c r="I21" s="176">
        <f>+F21*18+D21</f>
        <v>133670.2528</v>
      </c>
      <c r="J21" s="135"/>
      <c r="K21" s="135"/>
      <c r="L21" s="135"/>
      <c r="M21" s="134"/>
    </row>
    <row r="22" spans="1:13" ht="12.75">
      <c r="A22" s="145">
        <v>4</v>
      </c>
      <c r="B22" s="151">
        <v>2041.09</v>
      </c>
      <c r="C22" s="152">
        <v>70</v>
      </c>
      <c r="D22" s="153">
        <f>0.4*G22</f>
        <v>57150.52</v>
      </c>
      <c r="E22" s="154">
        <f>(+G22-D22)*1.08/12</f>
        <v>7715.320200000001</v>
      </c>
      <c r="F22" s="154">
        <f>(+G22-D22)*1.12/18</f>
        <v>5334.048533333334</v>
      </c>
      <c r="G22" s="155">
        <f>+C22*B22</f>
        <v>142876.3</v>
      </c>
      <c r="H22" s="156">
        <f>+D22+E22*12</f>
        <v>149734.3624</v>
      </c>
      <c r="I22" s="176">
        <f>+F22*18+D22</f>
        <v>153163.3936</v>
      </c>
      <c r="J22" s="135"/>
      <c r="K22" s="135"/>
      <c r="L22" s="135"/>
      <c r="M22" s="134"/>
    </row>
    <row r="23" spans="1:13" ht="13.5" thickBot="1">
      <c r="A23" s="146">
        <v>9</v>
      </c>
      <c r="B23" s="158">
        <v>2063.49</v>
      </c>
      <c r="C23" s="159">
        <v>70</v>
      </c>
      <c r="D23" s="160">
        <f>0.4*G23</f>
        <v>57777.72</v>
      </c>
      <c r="E23" s="161">
        <f>(+G23-D23)*1.08/12</f>
        <v>7799.9922</v>
      </c>
      <c r="F23" s="161">
        <f>(+G23-D23)*1.12/18</f>
        <v>5392.587199999999</v>
      </c>
      <c r="G23" s="162">
        <f>+C23*B23</f>
        <v>144444.3</v>
      </c>
      <c r="H23" s="163">
        <f>+D23+E23*12</f>
        <v>151377.6264</v>
      </c>
      <c r="I23" s="164">
        <f>+F23*18+D23</f>
        <v>154844.2896</v>
      </c>
      <c r="J23" s="135"/>
      <c r="K23" s="135"/>
      <c r="L23" s="135"/>
      <c r="M23" s="134"/>
    </row>
    <row r="24" spans="1:13" ht="13.5" thickBot="1">
      <c r="A24" s="141"/>
      <c r="B24" s="142"/>
      <c r="C24" s="165"/>
      <c r="D24" s="166"/>
      <c r="E24" s="167"/>
      <c r="F24" s="167"/>
      <c r="G24" s="168"/>
      <c r="H24" s="169"/>
      <c r="I24" s="211"/>
      <c r="J24" s="135"/>
      <c r="K24" s="135"/>
      <c r="L24" s="135"/>
      <c r="M24" s="134"/>
    </row>
    <row r="25" spans="1:13" ht="12.75">
      <c r="A25" s="148" t="s">
        <v>15</v>
      </c>
      <c r="B25" s="177"/>
      <c r="C25" s="170"/>
      <c r="D25" s="171"/>
      <c r="E25" s="172"/>
      <c r="F25" s="172"/>
      <c r="G25" s="173"/>
      <c r="H25" s="174"/>
      <c r="I25" s="175"/>
      <c r="J25" s="135"/>
      <c r="K25" s="135"/>
      <c r="L25" s="135"/>
      <c r="M25" s="134"/>
    </row>
    <row r="26" spans="1:13" ht="12.75">
      <c r="A26" s="212">
        <v>3</v>
      </c>
      <c r="B26" s="149">
        <v>1581.8</v>
      </c>
      <c r="C26" s="152">
        <v>70</v>
      </c>
      <c r="D26" s="153">
        <f>0.4*G26</f>
        <v>44290.4</v>
      </c>
      <c r="E26" s="154">
        <f>(+G26-D26)*1.08/12</f>
        <v>5979.204000000001</v>
      </c>
      <c r="F26" s="154">
        <f>(+G26-D26)*1.12/18</f>
        <v>4133.770666666667</v>
      </c>
      <c r="G26" s="155">
        <f>+C26*B26</f>
        <v>110726</v>
      </c>
      <c r="H26" s="156">
        <f>+D26+E26*12</f>
        <v>116040.848</v>
      </c>
      <c r="I26" s="176">
        <f>+F26*18+D26</f>
        <v>118698.272</v>
      </c>
      <c r="J26" s="135"/>
      <c r="K26" s="135"/>
      <c r="L26" s="135"/>
      <c r="M26" s="134"/>
    </row>
    <row r="27" spans="1:13" ht="13.5" thickBot="1">
      <c r="A27" s="213">
        <v>4</v>
      </c>
      <c r="B27" s="157">
        <v>1608.05</v>
      </c>
      <c r="C27" s="159">
        <v>70</v>
      </c>
      <c r="D27" s="160">
        <f>0.4*G27</f>
        <v>45025.4</v>
      </c>
      <c r="E27" s="161">
        <f>(+G27-D27)*1.08/12</f>
        <v>6078.429000000001</v>
      </c>
      <c r="F27" s="161">
        <f>(+G27-D27)*1.12/18</f>
        <v>4202.370666666668</v>
      </c>
      <c r="G27" s="162">
        <f>+C27*B27</f>
        <v>112563.5</v>
      </c>
      <c r="H27" s="163">
        <f>+D27+E27*12</f>
        <v>117966.54800000001</v>
      </c>
      <c r="I27" s="164">
        <f>+F27*18+D27</f>
        <v>120668.07200000001</v>
      </c>
      <c r="J27" s="135"/>
      <c r="K27" s="135"/>
      <c r="L27" s="135"/>
      <c r="M27" s="133"/>
    </row>
    <row r="28" spans="1:13" ht="13.5" thickBot="1">
      <c r="A28" s="141"/>
      <c r="B28" s="142"/>
      <c r="C28" s="165"/>
      <c r="D28" s="166"/>
      <c r="E28" s="167"/>
      <c r="F28" s="167"/>
      <c r="G28" s="168"/>
      <c r="H28" s="169"/>
      <c r="I28" s="211"/>
      <c r="J28" s="135"/>
      <c r="K28" s="135"/>
      <c r="L28" s="135"/>
      <c r="M28" s="134"/>
    </row>
    <row r="29" spans="1:13" ht="12.75">
      <c r="A29" s="144" t="s">
        <v>16</v>
      </c>
      <c r="B29" s="147"/>
      <c r="C29" s="170"/>
      <c r="D29" s="171"/>
      <c r="E29" s="172"/>
      <c r="F29" s="172"/>
      <c r="G29" s="173"/>
      <c r="H29" s="174"/>
      <c r="I29" s="175"/>
      <c r="J29" s="135"/>
      <c r="K29" s="135"/>
      <c r="L29" s="135"/>
      <c r="M29" s="134"/>
    </row>
    <row r="30" spans="1:13" ht="13.5" thickBot="1">
      <c r="A30" s="157">
        <v>13</v>
      </c>
      <c r="B30" s="158">
        <v>1484.62</v>
      </c>
      <c r="C30" s="159">
        <v>70</v>
      </c>
      <c r="D30" s="160">
        <f>0.4*G30</f>
        <v>41569.36</v>
      </c>
      <c r="E30" s="161">
        <f>(+G30-D30)*1.08/12</f>
        <v>5611.8636</v>
      </c>
      <c r="F30" s="161">
        <f>(+G30-D30)*1.12/18</f>
        <v>3879.8069333333333</v>
      </c>
      <c r="G30" s="178">
        <f>+C30*B30</f>
        <v>103923.4</v>
      </c>
      <c r="H30" s="163">
        <f>+D30+E30*12</f>
        <v>108911.7232</v>
      </c>
      <c r="I30" s="164">
        <f>+F30*18+D30</f>
        <v>111405.8848</v>
      </c>
      <c r="J30" s="135"/>
      <c r="K30" s="135"/>
      <c r="L30" s="135"/>
      <c r="M30" s="134"/>
    </row>
    <row r="31" spans="1:13" ht="13.5" thickBot="1">
      <c r="A31" s="141"/>
      <c r="B31" s="142"/>
      <c r="C31" s="165"/>
      <c r="D31" s="166"/>
      <c r="E31" s="167"/>
      <c r="F31" s="167"/>
      <c r="G31" s="168"/>
      <c r="H31" s="169"/>
      <c r="I31" s="211"/>
      <c r="J31" s="135"/>
      <c r="K31" s="135"/>
      <c r="L31" s="135"/>
      <c r="M31" s="134"/>
    </row>
    <row r="32" spans="1:13" ht="12.75">
      <c r="A32" s="144" t="s">
        <v>17</v>
      </c>
      <c r="B32" s="147"/>
      <c r="C32" s="170"/>
      <c r="D32" s="171"/>
      <c r="E32" s="172"/>
      <c r="F32" s="172"/>
      <c r="G32" s="173"/>
      <c r="H32" s="174"/>
      <c r="I32" s="175"/>
      <c r="J32" s="135"/>
      <c r="K32" s="135"/>
      <c r="L32" s="135"/>
      <c r="M32" s="134"/>
    </row>
    <row r="33" spans="1:13" ht="13.5" thickBot="1">
      <c r="A33" s="157">
        <v>2</v>
      </c>
      <c r="B33" s="158">
        <v>1342.45</v>
      </c>
      <c r="C33" s="159">
        <v>70</v>
      </c>
      <c r="D33" s="160">
        <f>0.4*G33</f>
        <v>37588.6</v>
      </c>
      <c r="E33" s="161">
        <f>(+G33-D33)*1.08/12</f>
        <v>5074.461</v>
      </c>
      <c r="F33" s="161">
        <f>(+G33-D33)*1.12/18</f>
        <v>3508.2693333333336</v>
      </c>
      <c r="G33" s="162">
        <f>+C33*B33</f>
        <v>93971.5</v>
      </c>
      <c r="H33" s="163">
        <f>+D33+E33*12</f>
        <v>98482.13200000001</v>
      </c>
      <c r="I33" s="164">
        <f>+F33*18+D33</f>
        <v>100737.448</v>
      </c>
      <c r="J33" s="135"/>
      <c r="K33" s="135"/>
      <c r="L33" s="135"/>
      <c r="M33" s="134"/>
    </row>
    <row r="34" spans="1:13" ht="13.5" thickBot="1">
      <c r="A34" s="141"/>
      <c r="B34" s="142"/>
      <c r="C34" s="165"/>
      <c r="D34" s="166"/>
      <c r="E34" s="167"/>
      <c r="F34" s="167"/>
      <c r="G34" s="168"/>
      <c r="H34" s="169"/>
      <c r="I34" s="211"/>
      <c r="J34" s="135"/>
      <c r="K34" s="135"/>
      <c r="L34" s="135"/>
      <c r="M34" s="134"/>
    </row>
    <row r="35" spans="1:13" ht="12.75">
      <c r="A35" s="148" t="s">
        <v>18</v>
      </c>
      <c r="B35" s="179"/>
      <c r="C35" s="180"/>
      <c r="D35" s="181"/>
      <c r="E35" s="182"/>
      <c r="F35" s="182"/>
      <c r="G35" s="183"/>
      <c r="H35" s="182"/>
      <c r="I35" s="184"/>
      <c r="J35" s="135"/>
      <c r="K35" s="135"/>
      <c r="L35" s="135"/>
      <c r="M35" s="134"/>
    </row>
    <row r="36" spans="1:13" ht="13.5" thickBot="1">
      <c r="A36" s="150">
        <v>1</v>
      </c>
      <c r="B36" s="185">
        <v>1761.17</v>
      </c>
      <c r="C36" s="186">
        <v>70</v>
      </c>
      <c r="D36" s="187">
        <f>0.4*G36</f>
        <v>49312.76000000001</v>
      </c>
      <c r="E36" s="188">
        <f>(+G36-D36)*1.08/12</f>
        <v>6657.222600000001</v>
      </c>
      <c r="F36" s="188">
        <f>(+G36-D36)*1.12/18</f>
        <v>4602.524266666667</v>
      </c>
      <c r="G36" s="189">
        <f>+C36*B36</f>
        <v>123281.90000000001</v>
      </c>
      <c r="H36" s="188">
        <f>+D36+E36*12</f>
        <v>129199.43120000002</v>
      </c>
      <c r="I36" s="190">
        <f>+F36*18+D36</f>
        <v>132158.19680000003</v>
      </c>
      <c r="J36" s="135"/>
      <c r="K36" s="135"/>
      <c r="L36" s="135"/>
      <c r="M36" s="134"/>
    </row>
    <row r="37" spans="1:13" ht="13.5" thickBot="1">
      <c r="A37" s="141"/>
      <c r="B37" s="142"/>
      <c r="C37" s="165"/>
      <c r="D37" s="166"/>
      <c r="E37" s="167"/>
      <c r="F37" s="167"/>
      <c r="G37" s="168"/>
      <c r="H37" s="169"/>
      <c r="I37" s="211"/>
      <c r="J37" s="135"/>
      <c r="K37" s="135"/>
      <c r="L37" s="135"/>
      <c r="M37" s="134"/>
    </row>
    <row r="38" spans="1:13" ht="12.75">
      <c r="A38" s="144" t="s">
        <v>19</v>
      </c>
      <c r="B38" s="147"/>
      <c r="C38" s="170"/>
      <c r="D38" s="171"/>
      <c r="E38" s="172"/>
      <c r="F38" s="172"/>
      <c r="G38" s="173"/>
      <c r="H38" s="174"/>
      <c r="I38" s="175"/>
      <c r="J38" s="135"/>
      <c r="K38" s="135"/>
      <c r="L38" s="135"/>
      <c r="M38" s="134"/>
    </row>
    <row r="39" spans="1:13" ht="12.75">
      <c r="A39" s="149">
        <v>1</v>
      </c>
      <c r="B39" s="151">
        <v>1425.92</v>
      </c>
      <c r="C39" s="152">
        <v>70</v>
      </c>
      <c r="D39" s="153">
        <f>0.4*G39</f>
        <v>39925.76000000001</v>
      </c>
      <c r="E39" s="154">
        <f>(+G39-D39)*1.08/12</f>
        <v>5389.9776</v>
      </c>
      <c r="F39" s="154">
        <f>(+G39-D39)*1.12/18</f>
        <v>3726.404266666667</v>
      </c>
      <c r="G39" s="155">
        <f>+C39*B39</f>
        <v>99814.40000000001</v>
      </c>
      <c r="H39" s="156">
        <f>+D39+E39*12</f>
        <v>104605.49120000002</v>
      </c>
      <c r="I39" s="176">
        <f>+F39*18+D39</f>
        <v>107001.03680000002</v>
      </c>
      <c r="J39" s="135"/>
      <c r="K39" s="135"/>
      <c r="L39" s="135"/>
      <c r="M39" s="134"/>
    </row>
    <row r="40" spans="1:13" ht="13.5" thickBot="1">
      <c r="A40" s="157">
        <v>3</v>
      </c>
      <c r="B40" s="158">
        <v>1714.05</v>
      </c>
      <c r="C40" s="159">
        <v>70</v>
      </c>
      <c r="D40" s="160">
        <f>0.4*G40</f>
        <v>47993.4</v>
      </c>
      <c r="E40" s="161">
        <f>(+G40-D40)*1.08/12</f>
        <v>6479.109</v>
      </c>
      <c r="F40" s="161">
        <f>(+G40-D40)*1.12/18</f>
        <v>4479.384000000001</v>
      </c>
      <c r="G40" s="162">
        <f>+C40*B40</f>
        <v>119983.5</v>
      </c>
      <c r="H40" s="163">
        <f>+D40+E40*12</f>
        <v>125742.70800000001</v>
      </c>
      <c r="I40" s="164">
        <f>+F40*18+D40</f>
        <v>128622.312</v>
      </c>
      <c r="J40" s="135"/>
      <c r="K40" s="135"/>
      <c r="L40" s="135"/>
      <c r="M40" s="134"/>
    </row>
    <row r="41" spans="1:13" ht="13.5" thickBot="1">
      <c r="A41" s="222" t="s">
        <v>23</v>
      </c>
      <c r="B41" s="230" t="s">
        <v>24</v>
      </c>
      <c r="C41" s="230"/>
      <c r="D41" s="230"/>
      <c r="E41" s="230"/>
      <c r="F41" s="230"/>
      <c r="G41" s="230"/>
      <c r="H41" s="230"/>
      <c r="I41" s="231"/>
      <c r="J41" s="214"/>
      <c r="K41" s="214"/>
      <c r="L41" s="135"/>
      <c r="M41" s="134"/>
    </row>
    <row r="42" spans="1:13" ht="15">
      <c r="A42" s="139"/>
      <c r="B42" s="191">
        <f>SUM(B3:B40)</f>
        <v>37067.45999999999</v>
      </c>
      <c r="C42" s="192"/>
      <c r="D42" s="195">
        <f>SUM(D2:D40)</f>
        <v>1037888.8800000001</v>
      </c>
      <c r="E42" s="191"/>
      <c r="F42" s="191"/>
      <c r="G42" s="196">
        <f>SUM(G3:G40)</f>
        <v>2594722.1999999997</v>
      </c>
      <c r="H42" s="197"/>
      <c r="I42" s="197"/>
      <c r="J42" s="217"/>
      <c r="K42" s="214"/>
      <c r="L42" s="135"/>
      <c r="M42" s="134"/>
    </row>
    <row r="43" spans="1:13" ht="15.75">
      <c r="A43" s="139"/>
      <c r="B43" s="191">
        <f>+B42*70</f>
        <v>2594722.1999999993</v>
      </c>
      <c r="C43" s="192"/>
      <c r="D43" s="193"/>
      <c r="E43" s="191"/>
      <c r="F43" s="191"/>
      <c r="G43" s="198">
        <f>+G42*0.4</f>
        <v>1037888.8799999999</v>
      </c>
      <c r="H43" s="191"/>
      <c r="I43" s="191"/>
      <c r="J43" s="214"/>
      <c r="K43" s="214"/>
      <c r="L43" s="135"/>
      <c r="M43" s="133"/>
    </row>
    <row r="44" spans="1:13" ht="12.75">
      <c r="A44" s="139"/>
      <c r="B44" s="191"/>
      <c r="C44" s="191"/>
      <c r="D44" s="193"/>
      <c r="E44" s="191"/>
      <c r="F44" s="191"/>
      <c r="G44" s="194"/>
      <c r="H44" s="191"/>
      <c r="I44" s="191"/>
      <c r="J44" s="214"/>
      <c r="K44" s="214"/>
      <c r="L44" s="135"/>
      <c r="M44" s="134"/>
    </row>
    <row r="45" spans="1:13" ht="12.75">
      <c r="A45" s="143"/>
      <c r="B45" s="214"/>
      <c r="C45" s="214"/>
      <c r="D45" s="215"/>
      <c r="E45" s="214"/>
      <c r="F45" s="214"/>
      <c r="G45" s="216"/>
      <c r="H45" s="214"/>
      <c r="I45" s="214"/>
      <c r="J45" s="214"/>
      <c r="K45" s="214"/>
      <c r="L45" s="135"/>
      <c r="M45" s="134"/>
    </row>
    <row r="46" spans="1:13" ht="12.75">
      <c r="A46" s="218"/>
      <c r="B46" s="219"/>
      <c r="C46" s="219"/>
      <c r="D46" s="220"/>
      <c r="E46" s="219"/>
      <c r="F46" s="219"/>
      <c r="G46" s="221"/>
      <c r="H46" s="219"/>
      <c r="I46" s="219"/>
      <c r="J46" s="214"/>
      <c r="K46" s="214"/>
      <c r="L46" s="135"/>
      <c r="M46" s="134"/>
    </row>
    <row r="47" spans="1:13" ht="12.75">
      <c r="A47" s="218"/>
      <c r="B47" s="219"/>
      <c r="C47" s="219"/>
      <c r="D47" s="220"/>
      <c r="E47" s="219"/>
      <c r="F47" s="219"/>
      <c r="G47" s="221"/>
      <c r="H47" s="219"/>
      <c r="I47" s="219"/>
      <c r="J47" s="214"/>
      <c r="K47" s="214"/>
      <c r="L47" s="135"/>
      <c r="M47" s="134"/>
    </row>
    <row r="48" spans="1:13" ht="12.75">
      <c r="A48" s="218"/>
      <c r="B48" s="219"/>
      <c r="C48" s="219"/>
      <c r="D48" s="220"/>
      <c r="E48" s="219"/>
      <c r="F48" s="219"/>
      <c r="G48" s="221"/>
      <c r="H48" s="219"/>
      <c r="I48" s="219"/>
      <c r="J48" s="214"/>
      <c r="K48" s="214"/>
      <c r="L48" s="135"/>
      <c r="M48" s="134"/>
    </row>
    <row r="49" spans="10:13" ht="12.75">
      <c r="J49" s="135"/>
      <c r="K49" s="135"/>
      <c r="L49" s="135"/>
      <c r="M49" s="134"/>
    </row>
    <row r="50" spans="10:13" ht="12.75">
      <c r="J50" s="135"/>
      <c r="K50" s="135"/>
      <c r="L50" s="135"/>
      <c r="M50" s="134"/>
    </row>
    <row r="51" spans="10:13" ht="12.75">
      <c r="J51" s="135"/>
      <c r="K51" s="135"/>
      <c r="L51" s="135"/>
      <c r="M51" s="133"/>
    </row>
    <row r="52" spans="10:13" ht="12.75">
      <c r="J52" s="135"/>
      <c r="K52" s="135"/>
      <c r="L52" s="135"/>
      <c r="M52" s="134"/>
    </row>
    <row r="53" spans="10:13" ht="12.75">
      <c r="J53" s="135"/>
      <c r="K53" s="135"/>
      <c r="L53" s="135"/>
      <c r="M53" s="134"/>
    </row>
    <row r="54" spans="10:13" ht="12.75">
      <c r="J54" s="135"/>
      <c r="K54" s="135"/>
      <c r="L54" s="135"/>
      <c r="M54" s="134"/>
    </row>
    <row r="55" spans="10:13" ht="12.75">
      <c r="J55" s="135"/>
      <c r="K55" s="135"/>
      <c r="L55" s="135"/>
      <c r="M55" s="134"/>
    </row>
    <row r="56" spans="10:13" ht="12.75">
      <c r="J56" s="135"/>
      <c r="K56" s="135"/>
      <c r="L56" s="135"/>
      <c r="M56" s="134"/>
    </row>
    <row r="57" spans="10:13" ht="12.75">
      <c r="J57" s="135"/>
      <c r="K57" s="135"/>
      <c r="L57" s="135"/>
      <c r="M57" s="134"/>
    </row>
    <row r="58" spans="10:13" ht="12.75">
      <c r="J58" s="135"/>
      <c r="K58" s="135"/>
      <c r="L58" s="135"/>
      <c r="M58" s="133"/>
    </row>
    <row r="59" spans="10:13" ht="12.75">
      <c r="J59" s="135"/>
      <c r="K59" s="135"/>
      <c r="L59" s="135"/>
      <c r="M59" s="136"/>
    </row>
    <row r="60" spans="10:13" ht="12.75">
      <c r="J60" s="135"/>
      <c r="K60" s="135"/>
      <c r="L60" s="135"/>
      <c r="M60" s="136"/>
    </row>
    <row r="61" spans="10:13" ht="12.75">
      <c r="J61" s="135"/>
      <c r="K61" s="135"/>
      <c r="L61" s="135"/>
      <c r="M61" s="136"/>
    </row>
    <row r="62" spans="10:13" ht="12.75">
      <c r="J62" s="135"/>
      <c r="K62" s="135"/>
      <c r="L62" s="135"/>
      <c r="M62" s="136"/>
    </row>
    <row r="63" spans="10:13" ht="12.75">
      <c r="J63" s="135"/>
      <c r="K63" s="135"/>
      <c r="L63" s="135"/>
      <c r="M63" s="134"/>
    </row>
    <row r="64" spans="10:13" ht="12.75">
      <c r="J64" s="135"/>
      <c r="K64" s="135"/>
      <c r="L64" s="135"/>
      <c r="M64" s="134"/>
    </row>
    <row r="65" spans="10:13" ht="12.75">
      <c r="J65" s="135"/>
      <c r="K65" s="135"/>
      <c r="L65" s="135"/>
      <c r="M65" s="133"/>
    </row>
    <row r="66" spans="10:13" ht="12.75">
      <c r="J66" s="135"/>
      <c r="K66" s="135"/>
      <c r="L66" s="137"/>
      <c r="M66" s="138"/>
    </row>
    <row r="67" spans="10:13" ht="12.75">
      <c r="J67" s="135"/>
      <c r="K67" s="135"/>
      <c r="L67" s="135"/>
      <c r="M67" s="133"/>
    </row>
    <row r="68" spans="10:13" ht="12.75">
      <c r="J68" s="135"/>
      <c r="K68" s="135"/>
      <c r="L68" s="135"/>
      <c r="M68" s="134"/>
    </row>
    <row r="69" spans="10:13" ht="12.75">
      <c r="J69" s="135"/>
      <c r="K69" s="135"/>
      <c r="L69" s="135"/>
      <c r="M69" s="134"/>
    </row>
    <row r="70" spans="10:13" ht="12.75">
      <c r="J70" s="135"/>
      <c r="K70" s="135"/>
      <c r="L70" s="135"/>
      <c r="M70" s="133"/>
    </row>
    <row r="71" spans="10:13" ht="12.75">
      <c r="J71" s="135"/>
      <c r="K71" s="135"/>
      <c r="L71" s="135"/>
      <c r="M71" s="134"/>
    </row>
    <row r="72" spans="10:13" ht="12.75">
      <c r="J72" s="135"/>
      <c r="K72" s="135"/>
      <c r="L72" s="135"/>
      <c r="M72" s="134"/>
    </row>
    <row r="73" spans="10:13" ht="12.75">
      <c r="J73" s="135"/>
      <c r="K73" s="135"/>
      <c r="L73" s="135"/>
      <c r="M73" s="134"/>
    </row>
    <row r="74" spans="10:13" ht="12.75">
      <c r="J74" s="135"/>
      <c r="K74" s="135"/>
      <c r="L74" s="135"/>
      <c r="M74" s="134"/>
    </row>
    <row r="75" spans="10:13" ht="12.75">
      <c r="J75" s="135"/>
      <c r="K75" s="135"/>
      <c r="L75" s="135"/>
      <c r="M75" s="134"/>
    </row>
    <row r="76" spans="10:13" ht="12.75">
      <c r="J76" s="135"/>
      <c r="K76" s="135"/>
      <c r="L76" s="135"/>
      <c r="M76" s="134"/>
    </row>
    <row r="77" spans="10:13" ht="12.75">
      <c r="J77" s="135"/>
      <c r="K77" s="135"/>
      <c r="L77" s="135"/>
      <c r="M77" s="133"/>
    </row>
    <row r="78" spans="10:13" ht="12.75">
      <c r="J78" s="135"/>
      <c r="K78" s="135"/>
      <c r="L78" s="135"/>
      <c r="M78" s="135"/>
    </row>
    <row r="79" spans="10:13" ht="12.75">
      <c r="J79" s="135"/>
      <c r="K79" s="135"/>
      <c r="L79" s="135"/>
      <c r="M79" s="134"/>
    </row>
    <row r="80" spans="10:13" ht="12.75">
      <c r="J80" s="135"/>
      <c r="K80" s="135"/>
      <c r="L80" s="135"/>
      <c r="M80" s="135"/>
    </row>
  </sheetData>
  <sheetProtection/>
  <mergeCells count="2">
    <mergeCell ref="J1:K1"/>
    <mergeCell ref="B41:I41"/>
  </mergeCells>
  <printOptions/>
  <pageMargins left="0.5511811023622047" right="0.5511811023622047" top="0.5905511811023623" bottom="0.5905511811023623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22" sqref="J22"/>
    </sheetView>
  </sheetViews>
  <sheetFormatPr defaultColWidth="11.421875" defaultRowHeight="12.75"/>
  <cols>
    <col min="1" max="1" width="6.140625" style="0" customWidth="1"/>
    <col min="2" max="2" width="8.7109375" style="0" customWidth="1"/>
    <col min="3" max="3" width="6.140625" style="0" customWidth="1"/>
    <col min="4" max="4" width="7.28125" style="0" customWidth="1"/>
    <col min="5" max="5" width="9.28125" style="0" customWidth="1"/>
    <col min="6" max="6" width="6.421875" style="0" customWidth="1"/>
    <col min="7" max="7" width="7.57421875" style="0" customWidth="1"/>
    <col min="8" max="8" width="8.00390625" style="0" customWidth="1"/>
    <col min="9" max="9" width="7.421875" style="0" customWidth="1"/>
    <col min="10" max="10" width="13.140625" style="0" customWidth="1"/>
    <col min="11" max="11" width="7.57421875" style="0" customWidth="1"/>
    <col min="12" max="12" width="7.7109375" style="0" customWidth="1"/>
    <col min="13" max="13" width="8.28125" style="0" customWidth="1"/>
    <col min="14" max="14" width="11.7109375" style="0" bestFit="1" customWidth="1"/>
  </cols>
  <sheetData>
    <row r="1" spans="1:15" ht="34.5" thickBot="1">
      <c r="A1" t="s">
        <v>0</v>
      </c>
      <c r="B1" s="1" t="s">
        <v>1</v>
      </c>
      <c r="C1" s="1" t="s">
        <v>20</v>
      </c>
      <c r="D1" s="1" t="s">
        <v>21</v>
      </c>
      <c r="E1" t="s">
        <v>2</v>
      </c>
      <c r="F1" s="2" t="s">
        <v>3</v>
      </c>
      <c r="G1" s="2" t="s">
        <v>4</v>
      </c>
      <c r="H1" s="2" t="s">
        <v>5</v>
      </c>
      <c r="I1" s="92" t="s">
        <v>6</v>
      </c>
      <c r="J1" s="92" t="s">
        <v>7</v>
      </c>
      <c r="K1" s="2" t="s">
        <v>8</v>
      </c>
      <c r="L1" s="3" t="s">
        <v>9</v>
      </c>
      <c r="M1" s="4" t="s">
        <v>10</v>
      </c>
      <c r="N1" s="232" t="s">
        <v>22</v>
      </c>
      <c r="O1" s="233"/>
    </row>
    <row r="2" spans="1:17" ht="12.75">
      <c r="A2" s="5" t="s">
        <v>11</v>
      </c>
      <c r="B2" s="6"/>
      <c r="C2" s="7"/>
      <c r="D2" s="7"/>
      <c r="E2" s="6"/>
      <c r="F2" s="6"/>
      <c r="G2" s="6"/>
      <c r="H2" s="49"/>
      <c r="I2" s="66"/>
      <c r="J2" s="66"/>
      <c r="K2" s="56"/>
      <c r="L2" s="6"/>
      <c r="M2" s="9"/>
      <c r="P2" s="5" t="s">
        <v>11</v>
      </c>
      <c r="Q2" s="6"/>
    </row>
    <row r="3" spans="1:17" ht="12.75">
      <c r="A3" s="10">
        <v>1</v>
      </c>
      <c r="B3" s="11">
        <v>1483.49</v>
      </c>
      <c r="C3" s="12">
        <v>1</v>
      </c>
      <c r="D3" s="12">
        <v>80</v>
      </c>
      <c r="E3" s="13">
        <v>47600</v>
      </c>
      <c r="F3" s="11"/>
      <c r="G3" s="13">
        <v>3175.02</v>
      </c>
      <c r="H3" s="50">
        <v>2516</v>
      </c>
      <c r="I3" s="61">
        <f>PRODUCT(E3,0.5)</f>
        <v>23800</v>
      </c>
      <c r="J3" s="61">
        <v>119000</v>
      </c>
      <c r="K3" s="57"/>
      <c r="L3" s="13">
        <f>SUM(E3+G3*18+I3)</f>
        <v>128550.36</v>
      </c>
      <c r="M3" s="15">
        <v>131800</v>
      </c>
      <c r="N3">
        <f>+B3*C3*D3</f>
        <v>118679.2</v>
      </c>
      <c r="P3" s="10">
        <v>1</v>
      </c>
      <c r="Q3" s="97">
        <v>1483.49</v>
      </c>
    </row>
    <row r="4" spans="1:17" ht="12.75">
      <c r="A4" s="10">
        <v>2</v>
      </c>
      <c r="B4" s="11">
        <v>1447.96</v>
      </c>
      <c r="C4" s="12">
        <v>85</v>
      </c>
      <c r="D4" s="12">
        <v>1</v>
      </c>
      <c r="E4" s="13">
        <v>49200</v>
      </c>
      <c r="F4" s="11">
        <v>4652.33</v>
      </c>
      <c r="G4" s="13">
        <v>3281.74</v>
      </c>
      <c r="H4" s="51"/>
      <c r="I4" s="61">
        <f>PRODUCT(E4,0.5)</f>
        <v>24600</v>
      </c>
      <c r="J4" s="61">
        <v>123000</v>
      </c>
      <c r="K4" s="57">
        <v>129624</v>
      </c>
      <c r="L4" s="13">
        <f>SUM(E4+G4*18+I4)</f>
        <v>132871.32</v>
      </c>
      <c r="M4" s="15"/>
      <c r="N4">
        <f aca="true" t="shared" si="0" ref="N4:N63">+B4*C4*D4</f>
        <v>123076.6</v>
      </c>
      <c r="O4">
        <f>+E4+F4*12+I4</f>
        <v>129627.95999999999</v>
      </c>
      <c r="P4" s="10">
        <v>2</v>
      </c>
      <c r="Q4" s="97">
        <v>1447.96</v>
      </c>
    </row>
    <row r="5" spans="1:17" ht="12.75">
      <c r="A5" s="10">
        <v>3</v>
      </c>
      <c r="B5" s="11">
        <v>1656.93</v>
      </c>
      <c r="C5" s="12">
        <v>1</v>
      </c>
      <c r="D5" s="12">
        <v>80</v>
      </c>
      <c r="E5" s="13">
        <f>PRODUCT(B5,D5,0.4)</f>
        <v>53021.76</v>
      </c>
      <c r="F5" s="11"/>
      <c r="G5" s="13">
        <v>3548.55</v>
      </c>
      <c r="H5" s="51">
        <v>2812.74</v>
      </c>
      <c r="I5" s="61">
        <f>PRODUCT(E5,0.5)</f>
        <v>26510.88</v>
      </c>
      <c r="J5" s="61">
        <v>133000</v>
      </c>
      <c r="K5" s="57"/>
      <c r="L5" s="13">
        <f>SUM(E5+G5*18+I5)</f>
        <v>143406.54</v>
      </c>
      <c r="M5" s="15">
        <v>147039</v>
      </c>
      <c r="N5">
        <f t="shared" si="0"/>
        <v>132554.4</v>
      </c>
      <c r="O5">
        <f aca="true" t="shared" si="1" ref="O5:O15">+E5+F5*12+I5</f>
        <v>79532.64</v>
      </c>
      <c r="P5" s="10">
        <v>3</v>
      </c>
      <c r="Q5" s="97">
        <v>1656.93</v>
      </c>
    </row>
    <row r="6" spans="1:17" ht="12.75">
      <c r="A6" s="10">
        <v>4</v>
      </c>
      <c r="B6" s="42">
        <v>1440.2</v>
      </c>
      <c r="C6" s="12">
        <v>85</v>
      </c>
      <c r="D6" s="12">
        <v>1</v>
      </c>
      <c r="E6" s="13">
        <v>49000</v>
      </c>
      <c r="F6" s="11">
        <v>4633.42</v>
      </c>
      <c r="G6" s="13">
        <v>3268.4</v>
      </c>
      <c r="H6" s="51"/>
      <c r="I6" s="61">
        <f>PRODUCT(E6,0.5)</f>
        <v>24500</v>
      </c>
      <c r="J6" s="61">
        <v>122500</v>
      </c>
      <c r="K6" s="57">
        <v>129096</v>
      </c>
      <c r="L6" s="13">
        <f>SUM(E6+G6*18+I6)</f>
        <v>132331.2</v>
      </c>
      <c r="M6" s="15"/>
      <c r="N6">
        <f t="shared" si="0"/>
        <v>122417</v>
      </c>
      <c r="O6">
        <f t="shared" si="1"/>
        <v>129101.04000000001</v>
      </c>
      <c r="P6" s="10">
        <v>4</v>
      </c>
      <c r="Q6" s="97">
        <v>1440.2</v>
      </c>
    </row>
    <row r="7" spans="1:17" ht="13.5" thickBot="1">
      <c r="A7" s="16">
        <v>5</v>
      </c>
      <c r="B7" s="17">
        <v>1090.72</v>
      </c>
      <c r="C7" s="18">
        <v>85</v>
      </c>
      <c r="D7" s="18">
        <v>1</v>
      </c>
      <c r="E7" s="19">
        <v>41000</v>
      </c>
      <c r="F7" s="19">
        <v>3876.94</v>
      </c>
      <c r="G7" s="19">
        <v>2734.79</v>
      </c>
      <c r="H7" s="52"/>
      <c r="I7" s="68">
        <f>PRODUCT(B7,C7,0.2)</f>
        <v>18542.24</v>
      </c>
      <c r="J7" s="68">
        <v>102500</v>
      </c>
      <c r="K7" s="58">
        <f>SUM(E7+F7*12+I7)</f>
        <v>106065.52</v>
      </c>
      <c r="L7" s="19">
        <f>SUM(E7+G7*18+I7)</f>
        <v>108768.46</v>
      </c>
      <c r="M7" s="21"/>
      <c r="N7">
        <f t="shared" si="0"/>
        <v>92711.2</v>
      </c>
      <c r="O7">
        <f t="shared" si="1"/>
        <v>106065.52</v>
      </c>
      <c r="P7" s="16">
        <v>5</v>
      </c>
      <c r="Q7" s="98">
        <v>1090.72</v>
      </c>
    </row>
    <row r="8" spans="3:17" ht="13.5" thickBot="1">
      <c r="C8" s="1"/>
      <c r="D8" s="1"/>
      <c r="G8" s="47"/>
      <c r="H8" s="70"/>
      <c r="I8" s="71"/>
      <c r="J8" s="71"/>
      <c r="K8" s="71"/>
      <c r="L8" s="22"/>
      <c r="M8" s="23"/>
      <c r="N8">
        <f t="shared" si="0"/>
        <v>0</v>
      </c>
      <c r="O8">
        <f t="shared" si="1"/>
        <v>0</v>
      </c>
      <c r="Q8" s="95"/>
    </row>
    <row r="9" spans="1:17" ht="12.75">
      <c r="A9" s="5" t="s">
        <v>12</v>
      </c>
      <c r="B9" s="6"/>
      <c r="C9" s="7"/>
      <c r="D9" s="7"/>
      <c r="E9" s="6"/>
      <c r="F9" s="6"/>
      <c r="G9" s="48"/>
      <c r="H9" s="65"/>
      <c r="I9" s="66"/>
      <c r="J9" s="66"/>
      <c r="K9" s="67"/>
      <c r="L9" s="8"/>
      <c r="M9" s="9"/>
      <c r="N9">
        <f t="shared" si="0"/>
        <v>0</v>
      </c>
      <c r="O9">
        <f t="shared" si="1"/>
        <v>0</v>
      </c>
      <c r="P9" s="5" t="s">
        <v>12</v>
      </c>
      <c r="Q9" s="99"/>
    </row>
    <row r="10" spans="1:17" ht="12.75">
      <c r="A10" s="10">
        <v>1</v>
      </c>
      <c r="B10" s="11">
        <v>1543.26</v>
      </c>
      <c r="C10" s="12">
        <v>1</v>
      </c>
      <c r="D10" s="12">
        <v>80</v>
      </c>
      <c r="E10" s="13">
        <v>49400</v>
      </c>
      <c r="F10" s="11"/>
      <c r="G10" s="13">
        <v>3295.08</v>
      </c>
      <c r="H10" s="51">
        <v>2611.83</v>
      </c>
      <c r="I10" s="61">
        <f>PRODUCT(E10,0.5)</f>
        <v>24700</v>
      </c>
      <c r="J10" s="61">
        <v>123500</v>
      </c>
      <c r="K10" s="57"/>
      <c r="L10" s="14">
        <f>SUM(E10+G10*18+I10)</f>
        <v>133411.44</v>
      </c>
      <c r="M10" s="15">
        <v>136784</v>
      </c>
      <c r="N10">
        <f t="shared" si="0"/>
        <v>123460.8</v>
      </c>
      <c r="O10">
        <f t="shared" si="1"/>
        <v>74100</v>
      </c>
      <c r="P10" s="10">
        <v>1</v>
      </c>
      <c r="Q10" s="100">
        <v>1543.26</v>
      </c>
    </row>
    <row r="11" spans="1:17" ht="13.5" thickBot="1">
      <c r="A11" s="24">
        <v>5</v>
      </c>
      <c r="B11" s="25">
        <v>1577.28</v>
      </c>
      <c r="C11" s="26">
        <v>1</v>
      </c>
      <c r="D11" s="26">
        <v>80</v>
      </c>
      <c r="E11" s="27">
        <v>50400</v>
      </c>
      <c r="F11" s="25"/>
      <c r="G11" s="27">
        <v>3361.79</v>
      </c>
      <c r="H11" s="53">
        <v>2664.7</v>
      </c>
      <c r="I11" s="75">
        <f>PRODUCT(E11,0.5)</f>
        <v>25200</v>
      </c>
      <c r="J11" s="75">
        <v>126000</v>
      </c>
      <c r="K11" s="59"/>
      <c r="L11" s="28">
        <f>SUM(E11+G11*18+I11)</f>
        <v>136112.22</v>
      </c>
      <c r="M11" s="29">
        <v>123565</v>
      </c>
      <c r="N11">
        <f t="shared" si="0"/>
        <v>126182.4</v>
      </c>
      <c r="O11">
        <f t="shared" si="1"/>
        <v>75600</v>
      </c>
      <c r="P11" s="101">
        <v>2</v>
      </c>
      <c r="Q11" s="102">
        <v>1678.92</v>
      </c>
    </row>
    <row r="12" spans="3:17" ht="13.5" thickBot="1">
      <c r="C12" s="1"/>
      <c r="D12" s="1"/>
      <c r="G12" s="47"/>
      <c r="H12" s="91"/>
      <c r="I12" s="69"/>
      <c r="J12" s="69"/>
      <c r="K12" s="69"/>
      <c r="L12" s="22"/>
      <c r="M12" s="23"/>
      <c r="N12">
        <f t="shared" si="0"/>
        <v>0</v>
      </c>
      <c r="O12">
        <f t="shared" si="1"/>
        <v>0</v>
      </c>
      <c r="P12" s="101">
        <v>3</v>
      </c>
      <c r="Q12" s="102">
        <v>1774.51</v>
      </c>
    </row>
    <row r="13" spans="1:17" ht="12.75">
      <c r="A13" s="5" t="s">
        <v>13</v>
      </c>
      <c r="B13" s="6"/>
      <c r="C13" s="7"/>
      <c r="D13" s="7"/>
      <c r="E13" s="6"/>
      <c r="F13" s="6"/>
      <c r="G13" s="48"/>
      <c r="H13" s="65"/>
      <c r="I13" s="66"/>
      <c r="J13" s="66"/>
      <c r="K13" s="67"/>
      <c r="L13" s="8"/>
      <c r="M13" s="9"/>
      <c r="N13">
        <f t="shared" si="0"/>
        <v>0</v>
      </c>
      <c r="O13">
        <f t="shared" si="1"/>
        <v>0</v>
      </c>
      <c r="P13" s="101">
        <v>4</v>
      </c>
      <c r="Q13" s="102">
        <v>1452.4</v>
      </c>
    </row>
    <row r="14" spans="1:17" ht="13.5" thickBot="1">
      <c r="A14" s="10">
        <v>1</v>
      </c>
      <c r="B14" s="11">
        <v>1518.65</v>
      </c>
      <c r="C14" s="12">
        <v>1</v>
      </c>
      <c r="D14" s="12">
        <v>80</v>
      </c>
      <c r="E14" s="13">
        <v>48600</v>
      </c>
      <c r="F14" s="11"/>
      <c r="G14" s="13">
        <v>3241.72</v>
      </c>
      <c r="H14" s="51">
        <v>2569.54</v>
      </c>
      <c r="I14" s="61">
        <f aca="true" t="shared" si="2" ref="I14:I23">PRODUCT(E14,0.5)</f>
        <v>24300</v>
      </c>
      <c r="J14" s="61">
        <v>121500</v>
      </c>
      <c r="K14" s="57"/>
      <c r="L14" s="14">
        <f aca="true" t="shared" si="3" ref="L14:L23">SUM(E14+G14*18+I14)</f>
        <v>131250.96</v>
      </c>
      <c r="M14" s="15">
        <v>134569</v>
      </c>
      <c r="N14">
        <f t="shared" si="0"/>
        <v>121492</v>
      </c>
      <c r="O14">
        <f t="shared" si="1"/>
        <v>72900</v>
      </c>
      <c r="P14" s="24">
        <v>5</v>
      </c>
      <c r="Q14" s="103">
        <v>1577.28</v>
      </c>
    </row>
    <row r="15" spans="1:17" ht="13.5" thickBot="1">
      <c r="A15" s="10">
        <v>2</v>
      </c>
      <c r="B15" s="11">
        <v>2013.55</v>
      </c>
      <c r="C15" s="12">
        <v>1</v>
      </c>
      <c r="D15" s="12">
        <v>80</v>
      </c>
      <c r="E15" s="13">
        <v>64400</v>
      </c>
      <c r="F15" s="11"/>
      <c r="G15" s="13">
        <v>4295.62</v>
      </c>
      <c r="H15" s="51">
        <v>3404.9</v>
      </c>
      <c r="I15" s="61">
        <f t="shared" si="2"/>
        <v>32200</v>
      </c>
      <c r="J15" s="63">
        <v>161000</v>
      </c>
      <c r="K15" s="57"/>
      <c r="L15" s="14">
        <f t="shared" si="3"/>
        <v>173921.16</v>
      </c>
      <c r="M15" s="15">
        <v>178318</v>
      </c>
      <c r="N15">
        <f t="shared" si="0"/>
        <v>161084</v>
      </c>
      <c r="O15">
        <f t="shared" si="1"/>
        <v>96600</v>
      </c>
      <c r="Q15" s="95"/>
    </row>
    <row r="16" spans="1:17" ht="12.75">
      <c r="A16" s="30">
        <v>4</v>
      </c>
      <c r="B16" s="31">
        <v>1372.65</v>
      </c>
      <c r="C16" s="32">
        <v>85</v>
      </c>
      <c r="D16" s="32">
        <v>1</v>
      </c>
      <c r="E16" s="33">
        <v>46800</v>
      </c>
      <c r="F16" s="33">
        <v>4425.39</v>
      </c>
      <c r="G16" s="33">
        <v>3121.66</v>
      </c>
      <c r="H16" s="54"/>
      <c r="I16" s="62">
        <f t="shared" si="2"/>
        <v>23400</v>
      </c>
      <c r="J16" s="62">
        <v>117000</v>
      </c>
      <c r="K16" s="60">
        <f>SUM(E16+F16*12+I16)</f>
        <v>123304.68000000001</v>
      </c>
      <c r="L16" s="34">
        <f t="shared" si="3"/>
        <v>126389.88</v>
      </c>
      <c r="M16" s="35"/>
      <c r="N16">
        <f t="shared" si="0"/>
        <v>116675.25000000001</v>
      </c>
      <c r="P16" s="5" t="s">
        <v>13</v>
      </c>
      <c r="Q16" s="99"/>
    </row>
    <row r="17" spans="1:17" ht="12.75">
      <c r="A17" s="10">
        <v>5</v>
      </c>
      <c r="B17" s="11">
        <v>1851.66</v>
      </c>
      <c r="C17" s="12">
        <v>1</v>
      </c>
      <c r="D17" s="12">
        <v>80</v>
      </c>
      <c r="E17" s="13">
        <v>59200</v>
      </c>
      <c r="F17" s="13"/>
      <c r="G17" s="13">
        <v>3948.76</v>
      </c>
      <c r="H17" s="51">
        <v>3129.97</v>
      </c>
      <c r="I17" s="61">
        <f t="shared" si="2"/>
        <v>29600</v>
      </c>
      <c r="J17" s="64">
        <v>148000</v>
      </c>
      <c r="K17" s="57"/>
      <c r="L17" s="14">
        <f t="shared" si="3"/>
        <v>159877.68</v>
      </c>
      <c r="M17" s="15">
        <v>163919</v>
      </c>
      <c r="N17">
        <f>+B17*C17*D17</f>
        <v>148132.80000000002</v>
      </c>
      <c r="P17" s="10">
        <v>1</v>
      </c>
      <c r="Q17" s="97">
        <v>1518.65</v>
      </c>
    </row>
    <row r="18" spans="1:17" ht="12.75">
      <c r="A18" s="10">
        <v>6</v>
      </c>
      <c r="B18" s="11">
        <v>1372.55</v>
      </c>
      <c r="C18" s="12">
        <v>85</v>
      </c>
      <c r="D18" s="12">
        <v>1</v>
      </c>
      <c r="E18" s="13">
        <v>46600</v>
      </c>
      <c r="F18" s="13">
        <v>4406.48</v>
      </c>
      <c r="G18" s="13">
        <v>3108</v>
      </c>
      <c r="H18" s="51"/>
      <c r="I18" s="61">
        <f t="shared" si="2"/>
        <v>23300</v>
      </c>
      <c r="J18" s="64">
        <v>116500</v>
      </c>
      <c r="K18" s="57">
        <v>122772</v>
      </c>
      <c r="L18" s="14">
        <f t="shared" si="3"/>
        <v>125844</v>
      </c>
      <c r="M18" s="15"/>
      <c r="N18">
        <f t="shared" si="0"/>
        <v>116666.75</v>
      </c>
      <c r="P18" s="10">
        <v>2</v>
      </c>
      <c r="Q18" s="97">
        <v>2013.55</v>
      </c>
    </row>
    <row r="19" spans="1:17" ht="12.75">
      <c r="A19" s="30">
        <v>7</v>
      </c>
      <c r="B19" s="31">
        <v>1414.38</v>
      </c>
      <c r="C19" s="32">
        <v>85</v>
      </c>
      <c r="D19" s="32">
        <v>1</v>
      </c>
      <c r="E19" s="33">
        <v>48000</v>
      </c>
      <c r="F19" s="33">
        <v>4538.86</v>
      </c>
      <c r="G19" s="33">
        <v>3201.7</v>
      </c>
      <c r="H19" s="54"/>
      <c r="I19" s="62">
        <f t="shared" si="2"/>
        <v>24000</v>
      </c>
      <c r="J19" s="62">
        <v>120000</v>
      </c>
      <c r="K19" s="60">
        <f>SUM(E19+F19*12+I19)</f>
        <v>126466.31999999999</v>
      </c>
      <c r="L19" s="34">
        <f t="shared" si="3"/>
        <v>129630.6</v>
      </c>
      <c r="M19" s="35"/>
      <c r="N19">
        <f t="shared" si="0"/>
        <v>120222.3</v>
      </c>
      <c r="P19" s="10">
        <v>3</v>
      </c>
      <c r="Q19" s="97">
        <v>1372.62</v>
      </c>
    </row>
    <row r="20" spans="1:17" ht="12.75">
      <c r="A20" s="10">
        <v>10</v>
      </c>
      <c r="B20" s="11">
        <v>2036.65</v>
      </c>
      <c r="C20" s="12">
        <v>1</v>
      </c>
      <c r="D20" s="12">
        <v>80</v>
      </c>
      <c r="E20" s="13">
        <v>65200</v>
      </c>
      <c r="F20" s="13"/>
      <c r="G20" s="13">
        <v>4348.98</v>
      </c>
      <c r="H20" s="51">
        <v>3447.2</v>
      </c>
      <c r="I20" s="61">
        <f t="shared" si="2"/>
        <v>32600</v>
      </c>
      <c r="J20" s="63">
        <v>163000</v>
      </c>
      <c r="K20" s="57"/>
      <c r="L20" s="14">
        <f t="shared" si="3"/>
        <v>176081.63999999998</v>
      </c>
      <c r="M20" s="15">
        <v>180533</v>
      </c>
      <c r="N20">
        <f t="shared" si="0"/>
        <v>162932</v>
      </c>
      <c r="P20" s="30">
        <v>4</v>
      </c>
      <c r="Q20" s="97">
        <v>1372.65</v>
      </c>
    </row>
    <row r="21" spans="1:17" ht="12.75">
      <c r="A21" s="10">
        <v>11</v>
      </c>
      <c r="B21" s="11">
        <v>2193.88</v>
      </c>
      <c r="C21" s="12">
        <v>1</v>
      </c>
      <c r="D21" s="12">
        <v>80</v>
      </c>
      <c r="E21" s="13">
        <v>70200</v>
      </c>
      <c r="F21" s="13"/>
      <c r="G21" s="13">
        <v>4682.49</v>
      </c>
      <c r="H21" s="51">
        <v>3711.55</v>
      </c>
      <c r="I21" s="61">
        <f t="shared" si="2"/>
        <v>35100</v>
      </c>
      <c r="J21" s="63">
        <v>175500</v>
      </c>
      <c r="K21" s="57"/>
      <c r="L21" s="14">
        <f t="shared" si="3"/>
        <v>189584.82</v>
      </c>
      <c r="M21" s="15">
        <v>194377</v>
      </c>
      <c r="N21">
        <f t="shared" si="0"/>
        <v>175510.40000000002</v>
      </c>
      <c r="P21" s="10">
        <v>5</v>
      </c>
      <c r="Q21" s="97">
        <v>1851.66</v>
      </c>
    </row>
    <row r="22" spans="1:17" ht="12.75">
      <c r="A22" s="10">
        <v>12</v>
      </c>
      <c r="B22" s="11">
        <v>1770.92</v>
      </c>
      <c r="C22" s="12">
        <v>1</v>
      </c>
      <c r="D22" s="12">
        <v>80</v>
      </c>
      <c r="E22" s="13">
        <v>56800</v>
      </c>
      <c r="F22" s="11"/>
      <c r="G22" s="13">
        <v>3788.68</v>
      </c>
      <c r="H22" s="51">
        <v>3003.08</v>
      </c>
      <c r="I22" s="61">
        <f t="shared" si="2"/>
        <v>28400</v>
      </c>
      <c r="J22" s="64">
        <v>142000</v>
      </c>
      <c r="K22" s="57"/>
      <c r="L22" s="14">
        <f t="shared" si="3"/>
        <v>153396.24</v>
      </c>
      <c r="M22" s="15">
        <v>157274</v>
      </c>
      <c r="N22">
        <f t="shared" si="0"/>
        <v>141673.6</v>
      </c>
      <c r="P22" s="10">
        <v>6</v>
      </c>
      <c r="Q22" s="104">
        <v>1365.55</v>
      </c>
    </row>
    <row r="23" spans="1:17" ht="13.5" thickBot="1">
      <c r="A23" s="24">
        <v>18</v>
      </c>
      <c r="B23" s="25">
        <v>1632.21</v>
      </c>
      <c r="C23" s="26">
        <v>1</v>
      </c>
      <c r="D23" s="26">
        <v>80</v>
      </c>
      <c r="E23" s="27">
        <v>52200</v>
      </c>
      <c r="F23" s="25"/>
      <c r="G23" s="27">
        <v>3481.85</v>
      </c>
      <c r="H23" s="53">
        <v>2759.87</v>
      </c>
      <c r="I23" s="75">
        <f t="shared" si="2"/>
        <v>26100</v>
      </c>
      <c r="J23" s="75">
        <v>130500</v>
      </c>
      <c r="K23" s="59"/>
      <c r="L23" s="28">
        <f t="shared" si="3"/>
        <v>140973.3</v>
      </c>
      <c r="M23" s="29">
        <v>144537</v>
      </c>
      <c r="N23">
        <f t="shared" si="0"/>
        <v>130576.8</v>
      </c>
      <c r="P23" s="30">
        <v>7</v>
      </c>
      <c r="Q23" s="97">
        <v>1414.38</v>
      </c>
    </row>
    <row r="24" spans="3:17" ht="13.5" thickBot="1">
      <c r="C24" s="1"/>
      <c r="D24" s="1"/>
      <c r="G24" s="89"/>
      <c r="H24" s="91"/>
      <c r="I24" s="69"/>
      <c r="J24" s="69"/>
      <c r="K24" s="69"/>
      <c r="L24" s="22"/>
      <c r="M24" s="23"/>
      <c r="N24">
        <f t="shared" si="0"/>
        <v>0</v>
      </c>
      <c r="P24" s="30">
        <v>8</v>
      </c>
      <c r="Q24" s="97">
        <v>1667.69</v>
      </c>
    </row>
    <row r="25" spans="1:17" ht="12.75">
      <c r="A25" s="5" t="s">
        <v>14</v>
      </c>
      <c r="B25" s="43"/>
      <c r="C25" s="7"/>
      <c r="D25" s="7"/>
      <c r="E25" s="6"/>
      <c r="F25" s="6"/>
      <c r="G25" s="40"/>
      <c r="H25" s="73"/>
      <c r="I25" s="66"/>
      <c r="J25" s="66"/>
      <c r="K25" s="67"/>
      <c r="L25" s="8"/>
      <c r="M25" s="9"/>
      <c r="N25">
        <f t="shared" si="0"/>
        <v>0</v>
      </c>
      <c r="P25" s="30">
        <v>9</v>
      </c>
      <c r="Q25" s="97">
        <v>1620.82</v>
      </c>
    </row>
    <row r="26" spans="1:17" ht="12.75">
      <c r="A26" s="30">
        <v>2</v>
      </c>
      <c r="B26" s="93">
        <v>1292.5</v>
      </c>
      <c r="C26" s="32">
        <v>85</v>
      </c>
      <c r="D26" s="32">
        <v>1</v>
      </c>
      <c r="E26" s="33">
        <v>44000</v>
      </c>
      <c r="F26" s="33">
        <v>4160.62</v>
      </c>
      <c r="G26" s="33">
        <v>2934.89</v>
      </c>
      <c r="H26" s="34"/>
      <c r="I26" s="62">
        <f>PRODUCT(B26,C26,0.2)</f>
        <v>21972.5</v>
      </c>
      <c r="J26" s="62">
        <v>110000</v>
      </c>
      <c r="K26" s="60">
        <f>SUM(E26+F26*12+I26)</f>
        <v>115899.94</v>
      </c>
      <c r="L26" s="34">
        <f>SUM(E26+G26*18+I26)</f>
        <v>118800.51999999999</v>
      </c>
      <c r="M26" s="35"/>
      <c r="N26">
        <f t="shared" si="0"/>
        <v>109862.5</v>
      </c>
      <c r="P26" s="10">
        <v>10</v>
      </c>
      <c r="Q26" s="97">
        <v>2036.65</v>
      </c>
    </row>
    <row r="27" spans="1:17" ht="12.75">
      <c r="A27" s="10">
        <v>3</v>
      </c>
      <c r="B27" s="11">
        <v>1781.31</v>
      </c>
      <c r="C27" s="12">
        <v>1</v>
      </c>
      <c r="D27" s="12">
        <v>80</v>
      </c>
      <c r="E27" s="13">
        <v>57000</v>
      </c>
      <c r="F27" s="13"/>
      <c r="G27" s="13">
        <v>3802.02</v>
      </c>
      <c r="H27" s="14">
        <v>3013.65</v>
      </c>
      <c r="I27" s="61">
        <f>PRODUCT(E27,0.5)</f>
        <v>28500</v>
      </c>
      <c r="J27" s="64">
        <v>142500</v>
      </c>
      <c r="K27" s="57"/>
      <c r="L27" s="14">
        <f>SUM(E27+G27*18+I27)</f>
        <v>153936.36</v>
      </c>
      <c r="M27" s="15">
        <v>157828</v>
      </c>
      <c r="N27">
        <f t="shared" si="0"/>
        <v>142504.8</v>
      </c>
      <c r="P27" s="10">
        <v>11</v>
      </c>
      <c r="Q27" s="97">
        <v>2193.88</v>
      </c>
    </row>
    <row r="28" spans="1:17" ht="12.75">
      <c r="A28" s="10">
        <v>4</v>
      </c>
      <c r="B28" s="11">
        <v>2041.09</v>
      </c>
      <c r="C28" s="12">
        <v>1</v>
      </c>
      <c r="D28" s="12">
        <v>80</v>
      </c>
      <c r="E28" s="13">
        <v>65400</v>
      </c>
      <c r="F28" s="13"/>
      <c r="G28" s="13">
        <v>4362.32</v>
      </c>
      <c r="H28" s="14">
        <v>3457.77</v>
      </c>
      <c r="I28" s="61">
        <f>PRODUCT(E28,0.5)</f>
        <v>32700</v>
      </c>
      <c r="J28" s="63">
        <v>163500</v>
      </c>
      <c r="K28" s="57"/>
      <c r="L28" s="14">
        <f>SUM(E28+G28*18+I28)</f>
        <v>176621.76</v>
      </c>
      <c r="M28" s="15">
        <v>181086</v>
      </c>
      <c r="N28">
        <f t="shared" si="0"/>
        <v>163287.19999999998</v>
      </c>
      <c r="P28" s="10">
        <v>12</v>
      </c>
      <c r="Q28" s="97">
        <v>1770.92</v>
      </c>
    </row>
    <row r="29" spans="1:17" ht="12.75">
      <c r="A29" s="30">
        <v>8</v>
      </c>
      <c r="B29" s="31">
        <v>1425.51</v>
      </c>
      <c r="C29" s="32">
        <v>85</v>
      </c>
      <c r="D29" s="32">
        <v>1</v>
      </c>
      <c r="E29" s="33">
        <v>48400</v>
      </c>
      <c r="F29" s="33">
        <v>4576.68</v>
      </c>
      <c r="G29" s="33">
        <v>3228.38</v>
      </c>
      <c r="H29" s="34"/>
      <c r="I29" s="62">
        <f>PRODUCT(B29,C29,0.2)</f>
        <v>24233.670000000002</v>
      </c>
      <c r="J29" s="62">
        <v>121000</v>
      </c>
      <c r="K29" s="60">
        <f>SUM(E29+F29*12+I29)</f>
        <v>127553.83</v>
      </c>
      <c r="L29" s="34">
        <f>SUM(E29+G29*18+I29)</f>
        <v>130744.51</v>
      </c>
      <c r="M29" s="35"/>
      <c r="N29">
        <f t="shared" si="0"/>
        <v>121168.35</v>
      </c>
      <c r="P29" s="101">
        <v>13</v>
      </c>
      <c r="Q29" s="105">
        <v>2408.99</v>
      </c>
    </row>
    <row r="30" spans="1:17" ht="13.5" thickBot="1">
      <c r="A30" s="24">
        <v>9</v>
      </c>
      <c r="B30" s="25">
        <v>2063.49</v>
      </c>
      <c r="C30" s="26">
        <v>1</v>
      </c>
      <c r="D30" s="26">
        <v>80</v>
      </c>
      <c r="E30" s="27">
        <v>66000</v>
      </c>
      <c r="F30" s="27"/>
      <c r="G30" s="27">
        <v>4402.34</v>
      </c>
      <c r="H30" s="28">
        <v>3489.49</v>
      </c>
      <c r="I30" s="75">
        <f>PRODUCT(E30,0.5)</f>
        <v>33000</v>
      </c>
      <c r="J30" s="90">
        <v>165000</v>
      </c>
      <c r="K30" s="59"/>
      <c r="L30" s="28">
        <f>SUM(E30+G30*18+I30)</f>
        <v>178242.12</v>
      </c>
      <c r="M30" s="29">
        <v>182748</v>
      </c>
      <c r="N30">
        <f t="shared" si="0"/>
        <v>165079.19999999998</v>
      </c>
      <c r="P30" s="101">
        <v>14</v>
      </c>
      <c r="Q30" s="105">
        <v>2379.71</v>
      </c>
    </row>
    <row r="31" spans="2:17" ht="13.5" thickBot="1">
      <c r="B31" s="44"/>
      <c r="C31" s="1"/>
      <c r="D31" s="1"/>
      <c r="F31" s="47"/>
      <c r="G31" s="47"/>
      <c r="H31" s="69"/>
      <c r="I31" s="69"/>
      <c r="J31" s="69"/>
      <c r="K31" s="69"/>
      <c r="L31" s="69"/>
      <c r="M31" s="23"/>
      <c r="N31">
        <f t="shared" si="0"/>
        <v>0</v>
      </c>
      <c r="P31" s="101">
        <v>15</v>
      </c>
      <c r="Q31" s="105">
        <v>1963.8</v>
      </c>
    </row>
    <row r="32" spans="1:17" ht="12.75">
      <c r="A32" s="5" t="s">
        <v>15</v>
      </c>
      <c r="B32" s="6"/>
      <c r="C32" s="7"/>
      <c r="D32" s="7"/>
      <c r="E32" s="6"/>
      <c r="F32" s="48"/>
      <c r="G32" s="48"/>
      <c r="H32" s="74"/>
      <c r="I32" s="66"/>
      <c r="J32" s="66"/>
      <c r="K32" s="67"/>
      <c r="L32" s="74"/>
      <c r="M32" s="9"/>
      <c r="N32">
        <f t="shared" si="0"/>
        <v>0</v>
      </c>
      <c r="P32" s="101">
        <v>16</v>
      </c>
      <c r="Q32" s="105">
        <v>1881.77</v>
      </c>
    </row>
    <row r="33" spans="1:17" ht="12.75">
      <c r="A33" s="30">
        <v>2</v>
      </c>
      <c r="B33" s="31">
        <v>1446.36</v>
      </c>
      <c r="C33" s="32">
        <v>85</v>
      </c>
      <c r="D33" s="32">
        <v>1</v>
      </c>
      <c r="E33" s="33">
        <v>49200</v>
      </c>
      <c r="F33" s="33">
        <v>4652.33</v>
      </c>
      <c r="G33" s="33">
        <v>3281.74</v>
      </c>
      <c r="H33" s="55"/>
      <c r="I33" s="62">
        <f>PRODUCT(B33,C33,0.2)</f>
        <v>24588.12</v>
      </c>
      <c r="J33" s="62">
        <v>123000</v>
      </c>
      <c r="K33" s="60">
        <f>SUM(E33+F33*12+I33)</f>
        <v>129616.07999999999</v>
      </c>
      <c r="L33" s="34">
        <f>SUM(E33+G33*18+I33)</f>
        <v>132859.44</v>
      </c>
      <c r="M33" s="35"/>
      <c r="N33">
        <f t="shared" si="0"/>
        <v>122940.59999999999</v>
      </c>
      <c r="P33" s="101">
        <v>17</v>
      </c>
      <c r="Q33" s="106">
        <v>1507.07</v>
      </c>
    </row>
    <row r="34" spans="1:17" ht="12.75">
      <c r="A34" s="10">
        <v>3</v>
      </c>
      <c r="B34" s="46">
        <v>1581.99</v>
      </c>
      <c r="C34" s="12">
        <v>1</v>
      </c>
      <c r="D34" s="12">
        <v>80</v>
      </c>
      <c r="E34" s="13">
        <v>50800</v>
      </c>
      <c r="F34" s="13"/>
      <c r="G34" s="13">
        <v>3388.47</v>
      </c>
      <c r="H34" s="14"/>
      <c r="I34" s="61">
        <f>PRODUCT(E34,0.5)</f>
        <v>25400</v>
      </c>
      <c r="J34" s="61">
        <v>127000</v>
      </c>
      <c r="K34" s="57"/>
      <c r="L34" s="14">
        <f>SUM(E34+G34*18+I34)</f>
        <v>137192.46</v>
      </c>
      <c r="M34" s="15"/>
      <c r="N34">
        <f t="shared" si="0"/>
        <v>126559.2</v>
      </c>
      <c r="P34" s="101">
        <v>18</v>
      </c>
      <c r="Q34" s="105">
        <v>1632.21</v>
      </c>
    </row>
    <row r="35" spans="1:17" ht="13.5" thickBot="1">
      <c r="A35" s="10">
        <v>4</v>
      </c>
      <c r="B35" s="11">
        <v>1608.06</v>
      </c>
      <c r="C35" s="12">
        <v>1</v>
      </c>
      <c r="D35" s="12">
        <v>80</v>
      </c>
      <c r="E35" s="13">
        <v>51600</v>
      </c>
      <c r="F35" s="13"/>
      <c r="G35" s="13">
        <v>3441.83</v>
      </c>
      <c r="H35" s="14">
        <v>2728.15</v>
      </c>
      <c r="I35" s="61">
        <f>PRODUCT(E35,0.5)</f>
        <v>25800</v>
      </c>
      <c r="J35" s="61">
        <v>129000</v>
      </c>
      <c r="K35" s="57"/>
      <c r="L35" s="14">
        <f>SUM(E35+G35*18+I35)</f>
        <v>139352.94</v>
      </c>
      <c r="M35" s="15">
        <v>142876</v>
      </c>
      <c r="N35">
        <f t="shared" si="0"/>
        <v>128644.79999999999</v>
      </c>
      <c r="P35" s="24">
        <v>19</v>
      </c>
      <c r="Q35" s="107">
        <v>1846.28</v>
      </c>
    </row>
    <row r="36" spans="1:17" ht="13.5" thickBot="1">
      <c r="A36" s="24">
        <v>5</v>
      </c>
      <c r="B36" s="25">
        <v>1467.23</v>
      </c>
      <c r="C36" s="26">
        <v>1</v>
      </c>
      <c r="D36" s="26">
        <v>80</v>
      </c>
      <c r="E36" s="27">
        <v>47000</v>
      </c>
      <c r="F36" s="27"/>
      <c r="G36" s="27">
        <v>3135</v>
      </c>
      <c r="H36" s="28">
        <v>1268.91</v>
      </c>
      <c r="I36" s="75">
        <f>PRODUCT(E36,0.5)</f>
        <v>23500</v>
      </c>
      <c r="J36" s="75">
        <v>117500</v>
      </c>
      <c r="K36" s="59"/>
      <c r="L36" s="27">
        <f>SUM(E36+G36*18+I36)</f>
        <v>126930</v>
      </c>
      <c r="M36" s="29">
        <v>100954</v>
      </c>
      <c r="N36">
        <f t="shared" si="0"/>
        <v>117378.4</v>
      </c>
      <c r="Q36" s="95"/>
    </row>
    <row r="37" spans="3:17" ht="13.5" thickBot="1">
      <c r="C37" s="1"/>
      <c r="D37" s="1"/>
      <c r="F37" s="47"/>
      <c r="G37" s="47"/>
      <c r="H37" s="89"/>
      <c r="I37" s="69"/>
      <c r="J37" s="69"/>
      <c r="K37" s="69"/>
      <c r="L37" s="22"/>
      <c r="M37" s="23"/>
      <c r="N37">
        <f t="shared" si="0"/>
        <v>0</v>
      </c>
      <c r="P37" s="5" t="s">
        <v>14</v>
      </c>
      <c r="Q37" s="108"/>
    </row>
    <row r="38" spans="1:17" ht="12.75">
      <c r="A38" s="5" t="s">
        <v>16</v>
      </c>
      <c r="B38" s="6"/>
      <c r="C38" s="7"/>
      <c r="D38" s="7"/>
      <c r="E38" s="6"/>
      <c r="F38" s="48"/>
      <c r="G38" s="48"/>
      <c r="H38" s="73"/>
      <c r="I38" s="66"/>
      <c r="J38" s="66"/>
      <c r="K38" s="67"/>
      <c r="L38" s="8"/>
      <c r="M38" s="9"/>
      <c r="N38">
        <f t="shared" si="0"/>
        <v>0</v>
      </c>
      <c r="P38" s="109">
        <v>1</v>
      </c>
      <c r="Q38" s="110">
        <v>1862.78</v>
      </c>
    </row>
    <row r="39" spans="1:17" ht="12.75">
      <c r="A39" s="10">
        <v>1</v>
      </c>
      <c r="B39" s="42">
        <v>1484.3</v>
      </c>
      <c r="C39" s="12">
        <v>1</v>
      </c>
      <c r="D39" s="12">
        <v>80</v>
      </c>
      <c r="E39" s="13">
        <v>47600</v>
      </c>
      <c r="F39" s="13"/>
      <c r="G39" s="13">
        <v>3175.02</v>
      </c>
      <c r="H39" s="14">
        <v>2516.66</v>
      </c>
      <c r="I39" s="61">
        <f>PRODUCT(E39,0.5)</f>
        <v>23800</v>
      </c>
      <c r="J39" s="61">
        <v>119000</v>
      </c>
      <c r="K39" s="57"/>
      <c r="L39" s="14">
        <f aca="true" t="shared" si="4" ref="L39:L44">SUM(E39+G39*18+I39)</f>
        <v>128550.36</v>
      </c>
      <c r="M39" s="15">
        <v>131800</v>
      </c>
      <c r="N39">
        <f t="shared" si="0"/>
        <v>118744</v>
      </c>
      <c r="P39" s="30">
        <v>2</v>
      </c>
      <c r="Q39" s="97">
        <v>1292.5</v>
      </c>
    </row>
    <row r="40" spans="1:17" ht="12.75">
      <c r="A40" s="30">
        <v>3</v>
      </c>
      <c r="B40" s="31">
        <v>1231.48</v>
      </c>
      <c r="C40" s="32">
        <v>85</v>
      </c>
      <c r="D40" s="32">
        <v>1</v>
      </c>
      <c r="E40" s="33">
        <v>42000</v>
      </c>
      <c r="F40" s="33">
        <v>3971.5</v>
      </c>
      <c r="G40" s="33">
        <v>2801.49</v>
      </c>
      <c r="H40" s="34"/>
      <c r="I40" s="62">
        <f>PRODUCT(B40,C40,0.2)</f>
        <v>20935.160000000003</v>
      </c>
      <c r="J40" s="62">
        <v>105000</v>
      </c>
      <c r="K40" s="60">
        <f>SUM(E40+F40*12+I40)</f>
        <v>110593.16</v>
      </c>
      <c r="L40" s="34">
        <f t="shared" si="4"/>
        <v>113361.98</v>
      </c>
      <c r="M40" s="35"/>
      <c r="N40">
        <f t="shared" si="0"/>
        <v>104675.8</v>
      </c>
      <c r="P40" s="10">
        <v>3</v>
      </c>
      <c r="Q40" s="97">
        <v>1781.31</v>
      </c>
    </row>
    <row r="41" spans="1:17" ht="12.75">
      <c r="A41" s="30">
        <v>8</v>
      </c>
      <c r="B41" s="31">
        <v>1243.83</v>
      </c>
      <c r="C41" s="32">
        <v>85</v>
      </c>
      <c r="D41" s="32">
        <v>1</v>
      </c>
      <c r="E41" s="33">
        <v>42400</v>
      </c>
      <c r="F41" s="33">
        <v>4009.33</v>
      </c>
      <c r="G41" s="33">
        <v>2828.17</v>
      </c>
      <c r="H41" s="34"/>
      <c r="I41" s="62">
        <f>PRODUCT(B41,C41,0.2)</f>
        <v>21145.11</v>
      </c>
      <c r="J41" s="62">
        <v>106000</v>
      </c>
      <c r="K41" s="60">
        <f>SUM(E41+F41*12+I41)</f>
        <v>111657.06999999999</v>
      </c>
      <c r="L41" s="34">
        <f t="shared" si="4"/>
        <v>114452.17</v>
      </c>
      <c r="M41" s="35"/>
      <c r="N41">
        <f t="shared" si="0"/>
        <v>105725.54999999999</v>
      </c>
      <c r="P41" s="10">
        <v>4</v>
      </c>
      <c r="Q41" s="97">
        <v>2041.09</v>
      </c>
    </row>
    <row r="42" spans="1:17" ht="12.75">
      <c r="A42" s="30">
        <v>10</v>
      </c>
      <c r="B42" s="31">
        <v>1353.07</v>
      </c>
      <c r="C42" s="32">
        <v>85</v>
      </c>
      <c r="D42" s="32">
        <v>1</v>
      </c>
      <c r="E42" s="33">
        <v>46000</v>
      </c>
      <c r="F42" s="33">
        <v>4349.74</v>
      </c>
      <c r="G42" s="33">
        <v>3068.3</v>
      </c>
      <c r="H42" s="34"/>
      <c r="I42" s="62">
        <f>PRODUCT(B42,C42,0.2)</f>
        <v>23002.190000000002</v>
      </c>
      <c r="J42" s="62">
        <v>115000</v>
      </c>
      <c r="K42" s="60">
        <f>SUM(E42+F42*12+I42)</f>
        <v>121199.07</v>
      </c>
      <c r="L42" s="34">
        <f t="shared" si="4"/>
        <v>124231.59</v>
      </c>
      <c r="M42" s="35"/>
      <c r="N42">
        <f t="shared" si="0"/>
        <v>115010.95</v>
      </c>
      <c r="P42" s="111">
        <v>5</v>
      </c>
      <c r="Q42" s="97">
        <v>1851.18</v>
      </c>
    </row>
    <row r="43" spans="1:17" ht="13.5" thickBot="1">
      <c r="A43" s="10">
        <v>11</v>
      </c>
      <c r="B43" s="11">
        <v>1493.18</v>
      </c>
      <c r="C43" s="12">
        <v>1</v>
      </c>
      <c r="D43" s="12">
        <v>80</v>
      </c>
      <c r="E43" s="13">
        <v>47800</v>
      </c>
      <c r="F43" s="13"/>
      <c r="G43" s="13">
        <v>3188.36</v>
      </c>
      <c r="H43" s="14">
        <v>2527.25</v>
      </c>
      <c r="I43" s="61">
        <f>PRODUCT(E43,0.5)</f>
        <v>23900</v>
      </c>
      <c r="J43" s="61">
        <v>119500</v>
      </c>
      <c r="K43" s="72"/>
      <c r="L43" s="14">
        <f t="shared" si="4"/>
        <v>129090.48000000001</v>
      </c>
      <c r="M43" s="15">
        <v>131246</v>
      </c>
      <c r="N43">
        <f t="shared" si="0"/>
        <v>119454.40000000001</v>
      </c>
      <c r="P43" s="10">
        <v>6</v>
      </c>
      <c r="Q43" s="97">
        <v>1866.97</v>
      </c>
    </row>
    <row r="44" spans="1:17" ht="13.5" thickBot="1">
      <c r="A44" s="24">
        <v>12</v>
      </c>
      <c r="B44" s="25">
        <v>1454.87</v>
      </c>
      <c r="C44" s="26">
        <v>1</v>
      </c>
      <c r="D44" s="26">
        <v>80</v>
      </c>
      <c r="E44" s="27">
        <v>46400</v>
      </c>
      <c r="F44" s="25"/>
      <c r="G44" s="27">
        <v>3094.98</v>
      </c>
      <c r="H44" s="28">
        <v>2453.22</v>
      </c>
      <c r="I44" s="75">
        <f>PRODUCT(E44,0.5)</f>
        <v>23200</v>
      </c>
      <c r="J44" s="86">
        <v>116000</v>
      </c>
      <c r="K44" s="88"/>
      <c r="L44" s="87">
        <f t="shared" si="4"/>
        <v>125309.64</v>
      </c>
      <c r="M44" s="29">
        <v>128477</v>
      </c>
      <c r="N44">
        <f t="shared" si="0"/>
        <v>116389.59999999999</v>
      </c>
      <c r="P44" s="10">
        <v>7</v>
      </c>
      <c r="Q44" s="97">
        <v>1690.8</v>
      </c>
    </row>
    <row r="45" spans="3:17" ht="13.5" thickBot="1">
      <c r="C45" s="1"/>
      <c r="D45" s="1"/>
      <c r="G45" s="47"/>
      <c r="H45" s="71"/>
      <c r="I45" s="71"/>
      <c r="J45" s="71"/>
      <c r="K45" s="71"/>
      <c r="L45" s="22"/>
      <c r="M45" s="23"/>
      <c r="N45">
        <f t="shared" si="0"/>
        <v>0</v>
      </c>
      <c r="P45" s="30">
        <v>8</v>
      </c>
      <c r="Q45" s="97">
        <v>1425.51</v>
      </c>
    </row>
    <row r="46" spans="1:17" ht="12.75">
      <c r="A46" s="5" t="s">
        <v>17</v>
      </c>
      <c r="B46" s="6"/>
      <c r="C46" s="7"/>
      <c r="D46" s="7"/>
      <c r="E46" s="6"/>
      <c r="F46" s="6"/>
      <c r="G46" s="48"/>
      <c r="H46" s="74"/>
      <c r="I46" s="66"/>
      <c r="J46" s="66"/>
      <c r="K46" s="67"/>
      <c r="L46" s="8"/>
      <c r="M46" s="9"/>
      <c r="N46">
        <f t="shared" si="0"/>
        <v>0</v>
      </c>
      <c r="P46" s="112">
        <v>9</v>
      </c>
      <c r="Q46" s="105">
        <v>2063.49</v>
      </c>
    </row>
    <row r="47" spans="1:17" ht="13.5" thickBot="1">
      <c r="A47" s="30">
        <v>1</v>
      </c>
      <c r="B47" s="31">
        <v>1214.83</v>
      </c>
      <c r="C47" s="32">
        <v>85</v>
      </c>
      <c r="D47" s="32">
        <v>1</v>
      </c>
      <c r="E47" s="33">
        <v>41000</v>
      </c>
      <c r="F47" s="33">
        <v>3876.94</v>
      </c>
      <c r="G47" s="33">
        <v>2734.79</v>
      </c>
      <c r="H47" s="55"/>
      <c r="I47" s="62">
        <f>PRODUCT(B47,C47,0.2)</f>
        <v>20652.11</v>
      </c>
      <c r="J47" s="62">
        <v>102500</v>
      </c>
      <c r="K47" s="60">
        <f>SUM(E47+F47*12+I47)</f>
        <v>108175.39</v>
      </c>
      <c r="L47" s="34">
        <f aca="true" t="shared" si="5" ref="L47:L52">SUM(E47+G47*18+I47)</f>
        <v>110878.33</v>
      </c>
      <c r="M47" s="35"/>
      <c r="N47">
        <f t="shared" si="0"/>
        <v>103260.54999999999</v>
      </c>
      <c r="P47" s="24">
        <v>10</v>
      </c>
      <c r="Q47" s="113">
        <v>1266.52</v>
      </c>
    </row>
    <row r="48" spans="1:17" ht="13.5" thickBot="1">
      <c r="A48" s="30">
        <v>6</v>
      </c>
      <c r="B48" s="31">
        <v>1244.37</v>
      </c>
      <c r="C48" s="32">
        <v>85</v>
      </c>
      <c r="D48" s="32">
        <v>1</v>
      </c>
      <c r="E48" s="33">
        <v>42400</v>
      </c>
      <c r="F48" s="33">
        <v>4009.33</v>
      </c>
      <c r="G48" s="33">
        <v>2828.17</v>
      </c>
      <c r="H48" s="55"/>
      <c r="I48" s="62">
        <f>PRODUCT(B48,C48,0.2)</f>
        <v>21154.29</v>
      </c>
      <c r="J48" s="62">
        <v>106000</v>
      </c>
      <c r="K48" s="60">
        <f>SUM(E48+F48*12+I48)</f>
        <v>111666.25</v>
      </c>
      <c r="L48" s="34">
        <f t="shared" si="5"/>
        <v>114461.35</v>
      </c>
      <c r="M48" s="35"/>
      <c r="N48">
        <f t="shared" si="0"/>
        <v>105771.45</v>
      </c>
      <c r="Q48" s="114"/>
    </row>
    <row r="49" spans="1:17" ht="12.75">
      <c r="A49" s="30">
        <v>7</v>
      </c>
      <c r="B49" s="93">
        <v>1424.1</v>
      </c>
      <c r="C49" s="32">
        <v>85</v>
      </c>
      <c r="D49" s="32">
        <v>1</v>
      </c>
      <c r="E49" s="33">
        <v>48400</v>
      </c>
      <c r="F49" s="33">
        <v>4576.68</v>
      </c>
      <c r="G49" s="33">
        <v>3228.38</v>
      </c>
      <c r="H49" s="55"/>
      <c r="I49" s="62">
        <f>PRODUCT(B49,C49,0.2)</f>
        <v>24209.699999999997</v>
      </c>
      <c r="J49" s="62">
        <v>121000</v>
      </c>
      <c r="K49" s="60">
        <f>SUM(E49+F49*12+I49)</f>
        <v>127529.86</v>
      </c>
      <c r="L49" s="34">
        <f t="shared" si="5"/>
        <v>130720.54</v>
      </c>
      <c r="M49" s="35"/>
      <c r="N49">
        <f t="shared" si="0"/>
        <v>121048.49999999999</v>
      </c>
      <c r="P49" s="5" t="s">
        <v>15</v>
      </c>
      <c r="Q49" s="99"/>
    </row>
    <row r="50" spans="1:17" ht="12.75">
      <c r="A50" s="123">
        <v>8</v>
      </c>
      <c r="B50" s="124">
        <v>1418.04</v>
      </c>
      <c r="C50" s="125">
        <v>85</v>
      </c>
      <c r="D50" s="125">
        <v>1</v>
      </c>
      <c r="E50" s="126">
        <v>48200</v>
      </c>
      <c r="F50" s="126">
        <v>4557.77</v>
      </c>
      <c r="G50" s="126">
        <v>3215.04</v>
      </c>
      <c r="H50" s="127"/>
      <c r="I50" s="128">
        <f>PRODUCT(B50,C50,0.2)</f>
        <v>24106.68</v>
      </c>
      <c r="J50" s="128">
        <v>120500</v>
      </c>
      <c r="K50" s="129">
        <f>SUM(E50+F50*12+I50)</f>
        <v>126999.92000000001</v>
      </c>
      <c r="L50" s="130">
        <f t="shared" si="5"/>
        <v>130177.4</v>
      </c>
      <c r="M50" s="131"/>
      <c r="N50">
        <f t="shared" si="0"/>
        <v>120533.4</v>
      </c>
      <c r="P50" s="109">
        <v>1</v>
      </c>
      <c r="Q50" s="110">
        <v>1166.45</v>
      </c>
    </row>
    <row r="51" spans="1:17" ht="12.75">
      <c r="A51" s="30">
        <v>10</v>
      </c>
      <c r="B51" s="31">
        <v>1334.79</v>
      </c>
      <c r="C51" s="32">
        <v>85</v>
      </c>
      <c r="D51" s="32">
        <v>1</v>
      </c>
      <c r="E51" s="33">
        <v>45400</v>
      </c>
      <c r="F51" s="33">
        <v>4293.01</v>
      </c>
      <c r="G51" s="33">
        <v>3028.28</v>
      </c>
      <c r="H51" s="34"/>
      <c r="I51" s="62">
        <f>PRODUCT(B51,C51,0.2)</f>
        <v>22691.43</v>
      </c>
      <c r="J51" s="62">
        <v>113500</v>
      </c>
      <c r="K51" s="60">
        <f>SUM(E51+F51*12+I51)</f>
        <v>119607.54999999999</v>
      </c>
      <c r="L51" s="34">
        <f t="shared" si="5"/>
        <v>122600.47</v>
      </c>
      <c r="M51" s="35"/>
      <c r="N51">
        <f t="shared" si="0"/>
        <v>113457.15</v>
      </c>
      <c r="P51" s="30">
        <v>2</v>
      </c>
      <c r="Q51" s="115">
        <v>1446.36</v>
      </c>
    </row>
    <row r="52" spans="1:17" ht="13.5" thickBot="1">
      <c r="A52" s="24">
        <v>11</v>
      </c>
      <c r="B52" s="25">
        <v>1554.54</v>
      </c>
      <c r="C52" s="26">
        <v>1</v>
      </c>
      <c r="D52" s="26">
        <v>80</v>
      </c>
      <c r="E52" s="27">
        <v>49800</v>
      </c>
      <c r="F52" s="27"/>
      <c r="G52" s="27">
        <v>3321.76</v>
      </c>
      <c r="H52" s="28">
        <v>2632.98</v>
      </c>
      <c r="I52" s="75">
        <f>PRODUCT(E52,0.5)</f>
        <v>24900</v>
      </c>
      <c r="J52" s="75">
        <v>124500</v>
      </c>
      <c r="K52" s="59"/>
      <c r="L52" s="27">
        <f t="shared" si="5"/>
        <v>134491.68</v>
      </c>
      <c r="M52" s="29">
        <v>137892</v>
      </c>
      <c r="N52">
        <f t="shared" si="0"/>
        <v>124363.2</v>
      </c>
      <c r="P52" s="10">
        <v>3</v>
      </c>
      <c r="Q52" s="97">
        <v>1581.99</v>
      </c>
    </row>
    <row r="53" spans="3:17" ht="13.5" thickBot="1">
      <c r="C53" s="1"/>
      <c r="D53" s="1"/>
      <c r="F53" s="47"/>
      <c r="G53" s="47"/>
      <c r="H53" s="76"/>
      <c r="I53" s="71"/>
      <c r="J53" s="71"/>
      <c r="K53" s="71"/>
      <c r="L53" s="22"/>
      <c r="M53" s="23"/>
      <c r="N53">
        <f t="shared" si="0"/>
        <v>0</v>
      </c>
      <c r="P53" s="10">
        <v>4</v>
      </c>
      <c r="Q53" s="97">
        <v>1608.06</v>
      </c>
    </row>
    <row r="54" spans="1:17" ht="13.5" thickBot="1">
      <c r="A54" s="5" t="s">
        <v>18</v>
      </c>
      <c r="B54" s="6"/>
      <c r="C54" s="7"/>
      <c r="D54" s="7"/>
      <c r="E54" s="6"/>
      <c r="F54" s="48"/>
      <c r="G54" s="48"/>
      <c r="H54" s="73"/>
      <c r="I54" s="66"/>
      <c r="J54" s="66"/>
      <c r="K54" s="67"/>
      <c r="L54" s="8"/>
      <c r="M54" s="9"/>
      <c r="N54">
        <f t="shared" si="0"/>
        <v>0</v>
      </c>
      <c r="P54" s="24">
        <v>5</v>
      </c>
      <c r="Q54" s="113">
        <v>1467.23</v>
      </c>
    </row>
    <row r="55" spans="1:17" ht="13.5" thickBot="1">
      <c r="A55" s="36">
        <v>2</v>
      </c>
      <c r="B55" s="37">
        <v>1550.51</v>
      </c>
      <c r="C55" s="38">
        <v>1</v>
      </c>
      <c r="D55" s="38">
        <v>80</v>
      </c>
      <c r="E55" s="39">
        <v>49600</v>
      </c>
      <c r="F55" s="39"/>
      <c r="G55" s="39">
        <v>3308.42</v>
      </c>
      <c r="H55" s="77">
        <v>2622.41</v>
      </c>
      <c r="I55" s="78">
        <f>PRODUCT(E55,0.5)</f>
        <v>24800</v>
      </c>
      <c r="J55" s="78">
        <v>124000</v>
      </c>
      <c r="K55" s="79"/>
      <c r="L55" s="77">
        <f>SUM(E55+G55*18+I55)</f>
        <v>133951.56</v>
      </c>
      <c r="M55" s="80">
        <v>137338</v>
      </c>
      <c r="N55">
        <f t="shared" si="0"/>
        <v>124040.8</v>
      </c>
      <c r="Q55" s="95"/>
    </row>
    <row r="56" spans="1:17" ht="13.5" thickBot="1">
      <c r="A56" s="16">
        <v>3</v>
      </c>
      <c r="B56" s="17">
        <v>1377.24</v>
      </c>
      <c r="C56" s="18">
        <v>85</v>
      </c>
      <c r="D56" s="18">
        <v>1</v>
      </c>
      <c r="E56" s="19">
        <v>46800</v>
      </c>
      <c r="F56" s="19">
        <v>4425.39</v>
      </c>
      <c r="G56" s="20">
        <v>3121.66</v>
      </c>
      <c r="H56" s="81"/>
      <c r="I56" s="82">
        <f>PRODUCT(B56,C56,0.2)</f>
        <v>23413.08</v>
      </c>
      <c r="J56" s="82">
        <v>117000</v>
      </c>
      <c r="K56" s="83">
        <f>SUM(E56+F56*12+I56)</f>
        <v>123317.76000000001</v>
      </c>
      <c r="L56" s="84">
        <f>SUM(E56+G56*18+I56)</f>
        <v>126402.96</v>
      </c>
      <c r="M56" s="85"/>
      <c r="N56">
        <f t="shared" si="0"/>
        <v>117065.4</v>
      </c>
      <c r="P56" s="5" t="s">
        <v>16</v>
      </c>
      <c r="Q56" s="99"/>
    </row>
    <row r="57" spans="3:17" ht="13.5" thickBot="1">
      <c r="C57" s="1"/>
      <c r="D57" s="1"/>
      <c r="F57" s="47"/>
      <c r="G57" s="47"/>
      <c r="H57" s="76"/>
      <c r="I57" s="71"/>
      <c r="J57" s="71"/>
      <c r="K57" s="71"/>
      <c r="L57" s="71"/>
      <c r="M57" s="23"/>
      <c r="N57">
        <f t="shared" si="0"/>
        <v>0</v>
      </c>
      <c r="P57" s="10">
        <v>1</v>
      </c>
      <c r="Q57" s="97">
        <v>1484.3</v>
      </c>
    </row>
    <row r="58" spans="1:17" ht="12.75">
      <c r="A58" s="5" t="s">
        <v>19</v>
      </c>
      <c r="B58" s="6"/>
      <c r="C58" s="7"/>
      <c r="D58" s="7"/>
      <c r="E58" s="6"/>
      <c r="F58" s="48"/>
      <c r="G58" s="48"/>
      <c r="H58" s="73"/>
      <c r="I58" s="66"/>
      <c r="J58" s="66"/>
      <c r="K58" s="67"/>
      <c r="L58" s="74"/>
      <c r="M58" s="9"/>
      <c r="N58">
        <f t="shared" si="0"/>
        <v>0</v>
      </c>
      <c r="P58" s="10">
        <v>2</v>
      </c>
      <c r="Q58" s="97">
        <v>1473.69</v>
      </c>
    </row>
    <row r="59" spans="1:17" ht="12.75">
      <c r="A59" s="30">
        <v>1</v>
      </c>
      <c r="B59" s="31">
        <v>1425.65</v>
      </c>
      <c r="C59" s="32">
        <v>85</v>
      </c>
      <c r="D59" s="32">
        <v>1</v>
      </c>
      <c r="E59" s="33">
        <v>48400</v>
      </c>
      <c r="F59" s="33">
        <v>4576.68</v>
      </c>
      <c r="G59" s="33">
        <v>3228.38</v>
      </c>
      <c r="H59" s="34"/>
      <c r="I59" s="62">
        <f>PRODUCT(B59,C59,0.2)</f>
        <v>24236.050000000003</v>
      </c>
      <c r="J59" s="62">
        <v>121000</v>
      </c>
      <c r="K59" s="60">
        <f>SUM(E59+F59*12+I59)</f>
        <v>127556.21</v>
      </c>
      <c r="L59" s="34">
        <f>SUM(E59+G59*18+I59)</f>
        <v>130746.89</v>
      </c>
      <c r="M59" s="35"/>
      <c r="N59">
        <f t="shared" si="0"/>
        <v>121180.25000000001</v>
      </c>
      <c r="P59" s="30">
        <v>3</v>
      </c>
      <c r="Q59" s="97">
        <v>1231.48</v>
      </c>
    </row>
    <row r="60" spans="1:17" ht="12.75">
      <c r="A60" s="30">
        <v>2</v>
      </c>
      <c r="B60" s="31">
        <v>1298.21</v>
      </c>
      <c r="C60" s="32">
        <v>85</v>
      </c>
      <c r="D60" s="32">
        <v>1</v>
      </c>
      <c r="E60" s="45">
        <v>44200</v>
      </c>
      <c r="F60" s="33">
        <v>4179.53</v>
      </c>
      <c r="G60" s="33">
        <v>2948.23</v>
      </c>
      <c r="H60" s="34"/>
      <c r="I60" s="62">
        <f>PRODUCT(B60,C60,0.2)</f>
        <v>22069.570000000003</v>
      </c>
      <c r="J60" s="62">
        <v>110500</v>
      </c>
      <c r="K60" s="60">
        <f>SUM(E60+F60*12+I60)</f>
        <v>116423.93000000001</v>
      </c>
      <c r="L60" s="34">
        <f>SUM(E60+G60*18+I60)</f>
        <v>119337.71</v>
      </c>
      <c r="M60" s="35"/>
      <c r="N60">
        <f t="shared" si="0"/>
        <v>110347.85</v>
      </c>
      <c r="P60" s="30">
        <v>4</v>
      </c>
      <c r="Q60" s="97">
        <v>1644.79</v>
      </c>
    </row>
    <row r="61" spans="1:17" ht="12.75">
      <c r="A61" s="10">
        <v>3</v>
      </c>
      <c r="B61" s="11">
        <v>1716.22</v>
      </c>
      <c r="C61" s="12">
        <v>1</v>
      </c>
      <c r="D61" s="12">
        <v>80</v>
      </c>
      <c r="E61" s="40">
        <v>55000</v>
      </c>
      <c r="F61" s="13"/>
      <c r="G61" s="13">
        <v>3668.62</v>
      </c>
      <c r="H61" s="14">
        <v>2907.91</v>
      </c>
      <c r="I61" s="61">
        <f>PRODUCT(E61,0.5)</f>
        <v>27500</v>
      </c>
      <c r="J61" s="61">
        <v>137500</v>
      </c>
      <c r="K61" s="57"/>
      <c r="L61" s="14">
        <f>SUM(E61+G61*18+I61)</f>
        <v>148535.16</v>
      </c>
      <c r="M61" s="15">
        <v>152290</v>
      </c>
      <c r="N61">
        <f t="shared" si="0"/>
        <v>137297.6</v>
      </c>
      <c r="P61" s="30">
        <v>5</v>
      </c>
      <c r="Q61" s="97">
        <v>1833.6</v>
      </c>
    </row>
    <row r="62" spans="1:17" ht="12.75">
      <c r="A62" s="10">
        <v>4</v>
      </c>
      <c r="B62" s="11">
        <v>1823.49</v>
      </c>
      <c r="C62" s="12">
        <v>1</v>
      </c>
      <c r="D62" s="12">
        <v>80</v>
      </c>
      <c r="E62" s="13">
        <v>58400</v>
      </c>
      <c r="F62" s="11"/>
      <c r="G62" s="13">
        <v>3895.4</v>
      </c>
      <c r="H62" s="14">
        <v>3087.67</v>
      </c>
      <c r="I62" s="61">
        <f>PRODUCT(E62,0.5)</f>
        <v>29200</v>
      </c>
      <c r="J62" s="64">
        <v>146000</v>
      </c>
      <c r="K62" s="57"/>
      <c r="L62" s="14">
        <f>SUM(E62+G62*18+I62)</f>
        <v>157717.2</v>
      </c>
      <c r="M62" s="15">
        <v>161704</v>
      </c>
      <c r="N62">
        <f t="shared" si="0"/>
        <v>145879.2</v>
      </c>
      <c r="P62" s="30">
        <v>6</v>
      </c>
      <c r="Q62" s="97">
        <v>1572.42</v>
      </c>
    </row>
    <row r="63" spans="1:17" ht="13.5" thickBot="1">
      <c r="A63" s="24">
        <v>5</v>
      </c>
      <c r="B63" s="25">
        <v>1624.14</v>
      </c>
      <c r="C63" s="26">
        <v>1</v>
      </c>
      <c r="D63" s="26">
        <v>80</v>
      </c>
      <c r="E63" s="27">
        <v>52000</v>
      </c>
      <c r="F63" s="25"/>
      <c r="G63" s="27">
        <v>3468.51</v>
      </c>
      <c r="H63" s="28">
        <v>2749.3</v>
      </c>
      <c r="I63" s="75">
        <f>PRODUCT(E63,0.5)</f>
        <v>26000</v>
      </c>
      <c r="J63" s="75">
        <v>130000</v>
      </c>
      <c r="K63" s="59"/>
      <c r="L63" s="28">
        <f>SUM(E63+G63*18+I63)</f>
        <v>140433.18</v>
      </c>
      <c r="M63" s="29">
        <v>143983</v>
      </c>
      <c r="N63">
        <f t="shared" si="0"/>
        <v>129931.20000000001</v>
      </c>
      <c r="P63" s="30">
        <v>7</v>
      </c>
      <c r="Q63" s="97">
        <v>1477.69</v>
      </c>
    </row>
    <row r="64" spans="3:17" ht="12.75">
      <c r="C64" s="1"/>
      <c r="D64" s="1"/>
      <c r="I64" s="22"/>
      <c r="J64" s="22"/>
      <c r="L64" s="22"/>
      <c r="M64" s="22"/>
      <c r="P64" s="30">
        <v>8</v>
      </c>
      <c r="Q64" s="97">
        <v>1243.83</v>
      </c>
    </row>
    <row r="65" spans="3:17" ht="15">
      <c r="C65" s="1"/>
      <c r="D65" s="1"/>
      <c r="I65" s="22"/>
      <c r="J65" s="94">
        <f>SUM(J3:J63)</f>
        <v>5697500</v>
      </c>
      <c r="K65" s="95"/>
      <c r="L65" s="96"/>
      <c r="M65" s="96"/>
      <c r="N65" s="95">
        <f>SUM(N3:N64)</f>
        <v>5685649.400000001</v>
      </c>
      <c r="P65" s="30">
        <v>9</v>
      </c>
      <c r="Q65" s="97">
        <v>1316.42</v>
      </c>
    </row>
    <row r="66" spans="3:17" ht="15.75">
      <c r="C66" s="1"/>
      <c r="D66" s="1"/>
      <c r="I66" s="22"/>
      <c r="J66" s="41"/>
      <c r="L66" s="22"/>
      <c r="M66" s="22"/>
      <c r="P66" s="30">
        <v>10</v>
      </c>
      <c r="Q66" s="115">
        <v>1353.07</v>
      </c>
    </row>
    <row r="67" spans="2:17" ht="12.75">
      <c r="B67">
        <f>SUM(B3:B63)</f>
        <v>69391.34000000003</v>
      </c>
      <c r="P67" s="10">
        <v>11</v>
      </c>
      <c r="Q67" s="97">
        <v>1493.18</v>
      </c>
    </row>
    <row r="68" spans="1:17" ht="12.75">
      <c r="A68">
        <v>45</v>
      </c>
      <c r="B68">
        <f>+B67/A68</f>
        <v>1542.0297777777782</v>
      </c>
      <c r="C68">
        <v>80</v>
      </c>
      <c r="D68">
        <f>+B68*C68</f>
        <v>123362.38222222225</v>
      </c>
      <c r="P68" s="101">
        <v>12</v>
      </c>
      <c r="Q68" s="105">
        <v>1454.87</v>
      </c>
    </row>
    <row r="69" spans="16:17" ht="12.75">
      <c r="P69" s="101">
        <v>13</v>
      </c>
      <c r="Q69" s="105">
        <v>1475.59</v>
      </c>
    </row>
    <row r="70" spans="16:17" ht="12.75">
      <c r="P70" s="101">
        <v>14</v>
      </c>
      <c r="Q70" s="105">
        <v>1627.2</v>
      </c>
    </row>
    <row r="71" spans="16:17" ht="13.5" thickBot="1">
      <c r="P71" s="24">
        <v>15</v>
      </c>
      <c r="Q71" s="113">
        <v>1267.96</v>
      </c>
    </row>
    <row r="72" ht="13.5" thickBot="1">
      <c r="Q72" s="95"/>
    </row>
    <row r="73" spans="16:17" ht="12.75">
      <c r="P73" s="5" t="s">
        <v>17</v>
      </c>
      <c r="Q73" s="99"/>
    </row>
    <row r="74" spans="16:17" ht="12.75">
      <c r="P74" s="30">
        <v>1</v>
      </c>
      <c r="Q74" s="115">
        <v>1214.83</v>
      </c>
    </row>
    <row r="75" spans="16:17" ht="12.75">
      <c r="P75" s="30">
        <v>2</v>
      </c>
      <c r="Q75" s="97">
        <v>1342.53</v>
      </c>
    </row>
    <row r="76" spans="16:17" ht="12.75">
      <c r="P76" s="30">
        <v>3</v>
      </c>
      <c r="Q76" s="97">
        <v>1741.45</v>
      </c>
    </row>
    <row r="77" spans="16:17" ht="12.75">
      <c r="P77" s="30">
        <v>4</v>
      </c>
      <c r="Q77" s="97">
        <v>2850.34</v>
      </c>
    </row>
    <row r="78" spans="16:17" ht="12.75">
      <c r="P78" s="30">
        <v>5</v>
      </c>
      <c r="Q78" s="97">
        <v>3325.71</v>
      </c>
    </row>
    <row r="79" spans="16:17" ht="12.75">
      <c r="P79" s="30">
        <v>6</v>
      </c>
      <c r="Q79" s="97">
        <v>1244.37</v>
      </c>
    </row>
    <row r="80" spans="16:17" ht="12.75">
      <c r="P80" s="30">
        <v>7</v>
      </c>
      <c r="Q80" s="97">
        <v>1424.1</v>
      </c>
    </row>
    <row r="81" spans="16:17" ht="12.75">
      <c r="P81" s="30">
        <v>8</v>
      </c>
      <c r="Q81" s="132">
        <v>1418.04</v>
      </c>
    </row>
    <row r="82" spans="16:17" ht="12.75">
      <c r="P82" s="30">
        <v>9</v>
      </c>
      <c r="Q82" s="116">
        <v>1938.39</v>
      </c>
    </row>
    <row r="83" spans="16:17" ht="12.75">
      <c r="P83" s="30">
        <v>10</v>
      </c>
      <c r="Q83" s="116">
        <v>1334.79</v>
      </c>
    </row>
    <row r="84" spans="16:17" ht="12.75">
      <c r="P84" s="112">
        <v>11</v>
      </c>
      <c r="Q84" s="117">
        <v>1554.54</v>
      </c>
    </row>
    <row r="85" spans="16:17" ht="13.5" thickBot="1">
      <c r="P85" s="24">
        <v>12</v>
      </c>
      <c r="Q85" s="118">
        <v>1639.47</v>
      </c>
    </row>
    <row r="86" ht="13.5" thickBot="1">
      <c r="Q86" s="95"/>
    </row>
    <row r="87" spans="16:17" ht="12.75">
      <c r="P87" s="5" t="s">
        <v>18</v>
      </c>
      <c r="Q87" s="99"/>
    </row>
    <row r="88" spans="16:17" ht="12.75">
      <c r="P88" s="109">
        <v>1</v>
      </c>
      <c r="Q88" s="119">
        <v>1769.08</v>
      </c>
    </row>
    <row r="89" spans="16:17" ht="12.75">
      <c r="P89" s="120">
        <v>2</v>
      </c>
      <c r="Q89" s="121">
        <v>1550.51</v>
      </c>
    </row>
    <row r="90" spans="16:17" ht="13.5" thickBot="1">
      <c r="P90" s="16">
        <v>3</v>
      </c>
      <c r="Q90" s="98">
        <v>1377.24</v>
      </c>
    </row>
    <row r="91" ht="13.5" thickBot="1">
      <c r="Q91" s="95"/>
    </row>
    <row r="92" spans="16:17" ht="12.75">
      <c r="P92" s="5" t="s">
        <v>19</v>
      </c>
      <c r="Q92" s="99"/>
    </row>
    <row r="93" spans="16:17" ht="12.75">
      <c r="P93" s="30">
        <v>1</v>
      </c>
      <c r="Q93" s="115">
        <v>1425.65</v>
      </c>
    </row>
    <row r="94" spans="16:17" ht="12.75">
      <c r="P94" s="30">
        <v>2</v>
      </c>
      <c r="Q94" s="97">
        <v>1298.21</v>
      </c>
    </row>
    <row r="95" spans="16:17" ht="12.75">
      <c r="P95" s="10">
        <v>3</v>
      </c>
      <c r="Q95" s="97">
        <v>1716.22</v>
      </c>
    </row>
    <row r="96" spans="16:17" ht="12.75">
      <c r="P96" s="10">
        <v>4</v>
      </c>
      <c r="Q96" s="97">
        <v>1823.49</v>
      </c>
    </row>
    <row r="97" spans="16:17" ht="13.5" thickBot="1">
      <c r="P97" s="24">
        <v>5</v>
      </c>
      <c r="Q97" s="113">
        <v>1624.14</v>
      </c>
    </row>
    <row r="98" ht="12.75">
      <c r="Q98" s="95"/>
    </row>
    <row r="99" ht="12.75">
      <c r="Q99" s="95"/>
    </row>
    <row r="100" ht="12.75">
      <c r="Q100" s="122">
        <f>SUM(Q3:Q97)</f>
        <v>128939.94999999997</v>
      </c>
    </row>
    <row r="102" ht="12.75">
      <c r="Q102" s="95">
        <f>+Q100-60000</f>
        <v>68939.94999999997</v>
      </c>
    </row>
  </sheetData>
  <sheetProtection/>
  <mergeCells count="1">
    <mergeCell ref="N1:O1"/>
  </mergeCells>
  <printOptions/>
  <pageMargins left="0.5118110236220472" right="0.11811023622047245" top="0.7086614173228347" bottom="0.1968503937007874" header="0" footer="0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Santamarina</dc:creator>
  <cp:keywords/>
  <dc:description/>
  <cp:lastModifiedBy>Luffi</cp:lastModifiedBy>
  <cp:lastPrinted>2015-10-15T13:10:35Z</cp:lastPrinted>
  <dcterms:created xsi:type="dcterms:W3CDTF">2012-01-09T21:46:32Z</dcterms:created>
  <dcterms:modified xsi:type="dcterms:W3CDTF">2015-10-15T13:41:12Z</dcterms:modified>
  <cp:category/>
  <cp:version/>
  <cp:contentType/>
  <cp:contentStatus/>
</cp:coreProperties>
</file>